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ya Ilmiah\Makalah Juni 2017\2018\Draf Jurnal Internasional-1\Data Uji\"/>
    </mc:Choice>
  </mc:AlternateContent>
  <bookViews>
    <workbookView xWindow="0" yWindow="0" windowWidth="20490" windowHeight="7755" tabRatio="401" activeTab="1"/>
  </bookViews>
  <sheets>
    <sheet name="1" sheetId="1" r:id="rId1"/>
    <sheet name="D20" sheetId="3" r:id="rId2"/>
  </sheets>
  <externalReferences>
    <externalReference r:id="rId3"/>
    <externalReference r:id="rId4"/>
    <externalReference r:id="rId5"/>
  </externalReferences>
  <definedNames>
    <definedName name="_xlnm.Print_Area" localSheetId="0">'1'!$B$2:$Y$42</definedName>
    <definedName name="_xlnm.Print_Area" localSheetId="1">'D20'!$B$2:$AE$71</definedName>
    <definedName name="_xlnm.Print_Titles" localSheetId="1">'D20'!$6:$7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8" i="3" l="1"/>
  <c r="AT17" i="3"/>
  <c r="AR18" i="3"/>
  <c r="AR17" i="3"/>
  <c r="AR16" i="3"/>
  <c r="AU7" i="3"/>
  <c r="AT7" i="3"/>
  <c r="AS7" i="3"/>
  <c r="BE13" i="3"/>
  <c r="BF13" i="3"/>
  <c r="BF12" i="3"/>
  <c r="BE12" i="3"/>
  <c r="BC12" i="3"/>
  <c r="BD12" i="3"/>
  <c r="BD11" i="3"/>
  <c r="BC11" i="3"/>
  <c r="BA11" i="3"/>
  <c r="BB11" i="3"/>
  <c r="BB10" i="3"/>
  <c r="BA10" i="3"/>
  <c r="AY10" i="3"/>
  <c r="AZ10" i="3"/>
  <c r="AZ9" i="3"/>
  <c r="AY9" i="3"/>
  <c r="AW9" i="3"/>
  <c r="AW8" i="3"/>
  <c r="AR12" i="3"/>
  <c r="AR11" i="3"/>
  <c r="AH45" i="3"/>
  <c r="AL30" i="3"/>
  <c r="AJ30" i="3"/>
  <c r="AH30" i="3"/>
  <c r="AL24" i="3"/>
  <c r="AU10" i="3" s="1"/>
  <c r="AJ24" i="3"/>
  <c r="AT10" i="3" s="1"/>
  <c r="AH24" i="3"/>
  <c r="AS10" i="3" s="1"/>
  <c r="AR10" i="3"/>
  <c r="AR8" i="3"/>
  <c r="AL8" i="3"/>
  <c r="AJ8" i="3"/>
  <c r="AH8" i="3"/>
  <c r="AL15" i="3"/>
  <c r="AJ15" i="3"/>
  <c r="AT9" i="3" s="1"/>
  <c r="AH15" i="3"/>
  <c r="AS9" i="3" s="1"/>
  <c r="AR9" i="3"/>
  <c r="AU12" i="3"/>
  <c r="AT12" i="3"/>
  <c r="AS12" i="3"/>
  <c r="AU11" i="3"/>
  <c r="AT11" i="3"/>
  <c r="AS11" i="3"/>
  <c r="AU9" i="3"/>
  <c r="AU8" i="3"/>
  <c r="AT8" i="3"/>
  <c r="AS8" i="3"/>
  <c r="AL45" i="3"/>
  <c r="AJ45" i="3"/>
  <c r="AI8" i="3"/>
  <c r="AO8" i="3"/>
  <c r="R139" i="3" l="1"/>
  <c r="AH139" i="3"/>
  <c r="AJ139" i="3"/>
  <c r="AL139" i="3"/>
  <c r="AN139" i="3"/>
  <c r="AP139" i="3"/>
  <c r="AR139" i="3"/>
  <c r="AT139" i="3"/>
  <c r="AV139" i="3"/>
  <c r="AX139" i="3"/>
  <c r="AZ139" i="3"/>
  <c r="BB139" i="3"/>
  <c r="R161" i="3" l="1"/>
  <c r="R162" i="3"/>
  <c r="R163" i="3"/>
  <c r="AI163" i="3"/>
  <c r="AI162" i="3"/>
  <c r="AI161" i="3"/>
  <c r="AH163" i="3"/>
  <c r="AH162" i="3"/>
  <c r="AH161" i="3"/>
  <c r="AG163" i="3"/>
  <c r="AG162" i="3"/>
  <c r="AG161" i="3"/>
  <c r="BC138" i="3"/>
  <c r="BC137" i="3"/>
  <c r="BA138" i="3"/>
  <c r="BA137" i="3"/>
  <c r="AY138" i="3"/>
  <c r="AY137" i="3"/>
  <c r="AW138" i="3"/>
  <c r="AW137" i="3"/>
  <c r="AU138" i="3"/>
  <c r="AU137" i="3"/>
  <c r="AS138" i="3"/>
  <c r="AS137" i="3"/>
  <c r="AQ138" i="3"/>
  <c r="AQ137" i="3"/>
  <c r="AO138" i="3"/>
  <c r="AO137" i="3"/>
  <c r="AM138" i="3"/>
  <c r="AM137" i="3"/>
  <c r="AK138" i="3"/>
  <c r="AK137" i="3"/>
  <c r="AJ138" i="3"/>
  <c r="AJ137" i="3"/>
  <c r="AI138" i="3"/>
  <c r="AI137" i="3"/>
  <c r="AH138" i="3"/>
  <c r="AH137" i="3"/>
  <c r="AG138" i="3"/>
  <c r="AG137" i="3"/>
  <c r="R138" i="3"/>
  <c r="R137" i="3"/>
  <c r="Q138" i="3"/>
  <c r="Q137" i="3"/>
  <c r="BB138" i="3"/>
  <c r="AV138" i="3"/>
  <c r="AZ138" i="3"/>
  <c r="AX138" i="3"/>
  <c r="AT138" i="3"/>
  <c r="AR138" i="3"/>
  <c r="AP138" i="3"/>
  <c r="AP137" i="3"/>
  <c r="AV137" i="3" s="1"/>
  <c r="BB137" i="3" s="1"/>
  <c r="AN138" i="3"/>
  <c r="AN137" i="3"/>
  <c r="AT137" i="3" s="1"/>
  <c r="AZ137" i="3" s="1"/>
  <c r="AL138" i="3"/>
  <c r="AL137" i="3"/>
  <c r="AR137" i="3" s="1"/>
  <c r="AX137" i="3" s="1"/>
  <c r="G125" i="3"/>
  <c r="AZ15" i="3" l="1"/>
  <c r="AY15" i="3"/>
  <c r="AX15" i="3"/>
  <c r="AW15" i="3"/>
  <c r="AV15" i="3"/>
  <c r="AU15" i="3"/>
  <c r="AT15" i="3"/>
  <c r="AS15" i="3"/>
  <c r="AR15" i="3"/>
  <c r="AQ15" i="3"/>
  <c r="AP15" i="3"/>
  <c r="AO15" i="3"/>
  <c r="R8" i="3"/>
  <c r="AM53" i="3"/>
  <c r="AK53" i="3"/>
  <c r="AI53" i="3"/>
  <c r="AM52" i="3"/>
  <c r="AK52" i="3"/>
  <c r="AI52" i="3"/>
  <c r="AM51" i="3"/>
  <c r="AK51" i="3"/>
  <c r="AI51" i="3"/>
  <c r="AM50" i="3"/>
  <c r="AK50" i="3"/>
  <c r="AI50" i="3"/>
  <c r="AM49" i="3"/>
  <c r="AK49" i="3"/>
  <c r="AI49" i="3"/>
  <c r="AM48" i="3"/>
  <c r="AK48" i="3"/>
  <c r="AI48" i="3"/>
  <c r="AM47" i="3"/>
  <c r="AK47" i="3"/>
  <c r="AI47" i="3"/>
  <c r="AM46" i="3"/>
  <c r="AK46" i="3"/>
  <c r="AI46" i="3"/>
  <c r="AM45" i="3"/>
  <c r="AK45" i="3"/>
  <c r="AI45" i="3"/>
  <c r="AM44" i="3"/>
  <c r="AK44" i="3"/>
  <c r="AI44" i="3"/>
  <c r="AM43" i="3"/>
  <c r="AK43" i="3"/>
  <c r="AI43" i="3"/>
  <c r="AM42" i="3"/>
  <c r="AK42" i="3"/>
  <c r="AI42" i="3"/>
  <c r="AM41" i="3"/>
  <c r="AK41" i="3"/>
  <c r="AI41" i="3"/>
  <c r="AM40" i="3"/>
  <c r="AK40" i="3"/>
  <c r="AI40" i="3"/>
  <c r="AM39" i="3"/>
  <c r="AK39" i="3"/>
  <c r="AI39" i="3"/>
  <c r="AM38" i="3"/>
  <c r="AK38" i="3"/>
  <c r="AI38" i="3"/>
  <c r="AM37" i="3"/>
  <c r="AK37" i="3"/>
  <c r="AI37" i="3"/>
  <c r="AM36" i="3"/>
  <c r="AK36" i="3"/>
  <c r="AI36" i="3"/>
  <c r="AM35" i="3"/>
  <c r="AK35" i="3"/>
  <c r="AI35" i="3"/>
  <c r="AM34" i="3"/>
  <c r="AK34" i="3"/>
  <c r="AI34" i="3"/>
  <c r="AM33" i="3"/>
  <c r="AK33" i="3"/>
  <c r="AI33" i="3"/>
  <c r="AM32" i="3"/>
  <c r="AK32" i="3"/>
  <c r="AI32" i="3"/>
  <c r="AM31" i="3"/>
  <c r="AK31" i="3"/>
  <c r="AI31" i="3"/>
  <c r="AM30" i="3"/>
  <c r="AK30" i="3"/>
  <c r="AI30" i="3"/>
  <c r="AM29" i="3"/>
  <c r="AK29" i="3"/>
  <c r="AI29" i="3"/>
  <c r="AM28" i="3"/>
  <c r="AK28" i="3"/>
  <c r="AI28" i="3"/>
  <c r="AM27" i="3"/>
  <c r="AK27" i="3"/>
  <c r="AI27" i="3"/>
  <c r="AM26" i="3"/>
  <c r="AK26" i="3"/>
  <c r="AI26" i="3"/>
  <c r="AM25" i="3"/>
  <c r="AK25" i="3"/>
  <c r="AI25" i="3"/>
  <c r="AM24" i="3"/>
  <c r="AK24" i="3"/>
  <c r="AI24" i="3"/>
  <c r="AM23" i="3"/>
  <c r="AK23" i="3"/>
  <c r="AI23" i="3"/>
  <c r="AM22" i="3"/>
  <c r="AK22" i="3"/>
  <c r="AI22" i="3"/>
  <c r="AM21" i="3"/>
  <c r="AK21" i="3"/>
  <c r="AI21" i="3"/>
  <c r="AM20" i="3"/>
  <c r="AK20" i="3"/>
  <c r="AI20" i="3"/>
  <c r="AM19" i="3"/>
  <c r="AK19" i="3"/>
  <c r="AI19" i="3"/>
  <c r="AM18" i="3"/>
  <c r="AK18" i="3"/>
  <c r="AI18" i="3"/>
  <c r="AM17" i="3"/>
  <c r="AK17" i="3"/>
  <c r="AI17" i="3"/>
  <c r="AM16" i="3"/>
  <c r="AK16" i="3"/>
  <c r="AI16" i="3"/>
  <c r="AM15" i="3"/>
  <c r="AK15" i="3"/>
  <c r="AI15" i="3"/>
  <c r="AM14" i="3"/>
  <c r="AK14" i="3"/>
  <c r="AI14" i="3"/>
  <c r="AM13" i="3"/>
  <c r="AK13" i="3"/>
  <c r="AI13" i="3"/>
  <c r="AM12" i="3"/>
  <c r="AK12" i="3"/>
  <c r="AI12" i="3"/>
  <c r="AM11" i="3"/>
  <c r="AK11" i="3"/>
  <c r="AI11" i="3"/>
  <c r="AM10" i="3"/>
  <c r="AK10" i="3"/>
  <c r="AI10" i="3"/>
  <c r="AM9" i="3"/>
  <c r="AK9" i="3"/>
  <c r="AI9" i="3"/>
  <c r="AM8" i="3"/>
  <c r="AM4" i="3" s="1"/>
  <c r="AO10" i="3" s="1"/>
  <c r="AK8" i="3"/>
  <c r="AK4" i="3" s="1"/>
  <c r="AO9" i="3" s="1"/>
  <c r="AI4" i="3"/>
  <c r="G208" i="3" l="1"/>
  <c r="G209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C181" i="3"/>
  <c r="C180" i="3"/>
  <c r="C179" i="3"/>
  <c r="C178" i="3"/>
  <c r="C177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B181" i="3"/>
  <c r="B180" i="3"/>
  <c r="B179" i="3"/>
  <c r="B178" i="3"/>
  <c r="B177" i="3"/>
  <c r="F171" i="3"/>
  <c r="G171" i="3"/>
  <c r="F172" i="3"/>
  <c r="G172" i="3"/>
  <c r="F173" i="3"/>
  <c r="G173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D154" i="3"/>
  <c r="E154" i="3"/>
  <c r="D155" i="3"/>
  <c r="E155" i="3"/>
  <c r="D156" i="3"/>
  <c r="E156" i="3"/>
  <c r="D157" i="3"/>
  <c r="E157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F162" i="3"/>
  <c r="F163" i="3"/>
  <c r="F164" i="3"/>
  <c r="F158" i="3"/>
  <c r="F159" i="3"/>
  <c r="F160" i="3"/>
  <c r="F161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E144" i="3"/>
  <c r="E145" i="3"/>
  <c r="E146" i="3"/>
  <c r="E147" i="3"/>
  <c r="E148" i="3"/>
  <c r="E149" i="3"/>
  <c r="E150" i="3"/>
  <c r="E151" i="3"/>
  <c r="E152" i="3"/>
  <c r="E153" i="3"/>
  <c r="E143" i="3"/>
  <c r="D153" i="3"/>
  <c r="D152" i="3"/>
  <c r="D151" i="3"/>
  <c r="D150" i="3"/>
  <c r="D149" i="3"/>
  <c r="D148" i="3"/>
  <c r="D147" i="3"/>
  <c r="D146" i="3"/>
  <c r="D145" i="3"/>
  <c r="D144" i="3"/>
  <c r="D143" i="3"/>
  <c r="C144" i="3"/>
  <c r="C145" i="3"/>
  <c r="C146" i="3"/>
  <c r="C147" i="3"/>
  <c r="C143" i="3"/>
  <c r="B144" i="3"/>
  <c r="B145" i="3"/>
  <c r="B146" i="3"/>
  <c r="B147" i="3"/>
  <c r="B143" i="3"/>
  <c r="G134" i="3"/>
  <c r="G135" i="3"/>
  <c r="F135" i="3"/>
  <c r="F134" i="3"/>
  <c r="F133" i="3"/>
  <c r="F132" i="3"/>
  <c r="F131" i="3"/>
  <c r="F130" i="3"/>
  <c r="F129" i="3"/>
  <c r="F128" i="3"/>
  <c r="F127" i="3"/>
  <c r="F126" i="3"/>
  <c r="F125" i="3"/>
  <c r="G133" i="3"/>
  <c r="G132" i="3"/>
  <c r="G131" i="3"/>
  <c r="G130" i="3"/>
  <c r="G129" i="3"/>
  <c r="G128" i="3"/>
  <c r="G127" i="3"/>
  <c r="G126" i="3"/>
  <c r="E131" i="3"/>
  <c r="E130" i="3"/>
  <c r="E129" i="3"/>
  <c r="E128" i="3"/>
  <c r="E127" i="3"/>
  <c r="E126" i="3"/>
  <c r="E125" i="3"/>
  <c r="C129" i="3"/>
  <c r="C128" i="3"/>
  <c r="C127" i="3"/>
  <c r="C126" i="3"/>
  <c r="C125" i="3"/>
  <c r="D131" i="3"/>
  <c r="D130" i="3"/>
  <c r="D129" i="3"/>
  <c r="D128" i="3"/>
  <c r="D127" i="3"/>
  <c r="D126" i="3"/>
  <c r="D125" i="3"/>
  <c r="B126" i="3"/>
  <c r="B127" i="3"/>
  <c r="B128" i="3"/>
  <c r="B129" i="3"/>
  <c r="B125" i="3"/>
  <c r="G122" i="3"/>
  <c r="G121" i="3"/>
  <c r="G120" i="3"/>
  <c r="G119" i="3"/>
  <c r="G118" i="3"/>
  <c r="G117" i="3"/>
  <c r="G116" i="3"/>
  <c r="G115" i="3"/>
  <c r="G114" i="3"/>
  <c r="F122" i="3"/>
  <c r="F121" i="3"/>
  <c r="F120" i="3"/>
  <c r="F119" i="3"/>
  <c r="F118" i="3"/>
  <c r="F117" i="3"/>
  <c r="F116" i="3"/>
  <c r="F115" i="3"/>
  <c r="F114" i="3"/>
  <c r="E120" i="3"/>
  <c r="E119" i="3"/>
  <c r="E117" i="3"/>
  <c r="E116" i="3"/>
  <c r="E115" i="3"/>
  <c r="E114" i="3"/>
  <c r="D114" i="3"/>
  <c r="D120" i="3"/>
  <c r="D119" i="3"/>
  <c r="D118" i="3"/>
  <c r="D117" i="3"/>
  <c r="D116" i="3"/>
  <c r="D115" i="3"/>
  <c r="C118" i="3"/>
  <c r="C117" i="3"/>
  <c r="C116" i="3"/>
  <c r="C115" i="3"/>
  <c r="C114" i="3"/>
  <c r="B118" i="3"/>
  <c r="B115" i="3"/>
  <c r="B116" i="3"/>
  <c r="B117" i="3"/>
  <c r="B114" i="3"/>
  <c r="Q55" i="3" l="1"/>
  <c r="Q53" i="3"/>
  <c r="Q52" i="3"/>
  <c r="Q51" i="3"/>
  <c r="Q49" i="3"/>
  <c r="Q48" i="3"/>
  <c r="Q47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54" i="3" s="1"/>
  <c r="Q9" i="3"/>
  <c r="Q8" i="3"/>
  <c r="N45" i="3"/>
  <c r="N55" i="3" s="1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9" i="3"/>
  <c r="N8" i="3"/>
  <c r="O8" i="3" s="1"/>
  <c r="K50" i="3"/>
  <c r="K41" i="3"/>
  <c r="K42" i="3"/>
  <c r="K43" i="3"/>
  <c r="K44" i="3"/>
  <c r="K45" i="3"/>
  <c r="K55" i="3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9" i="3"/>
  <c r="K8" i="3"/>
  <c r="L8" i="3" s="1"/>
  <c r="H15" i="3"/>
  <c r="H29" i="3" s="1"/>
  <c r="H10" i="3"/>
  <c r="H11" i="3"/>
  <c r="H12" i="3"/>
  <c r="H13" i="3"/>
  <c r="H14" i="3"/>
  <c r="H9" i="3"/>
  <c r="H8" i="3"/>
  <c r="I8" i="3" s="1"/>
  <c r="F46" i="3"/>
  <c r="F12" i="3"/>
  <c r="F11" i="3"/>
  <c r="F10" i="3"/>
  <c r="K52" i="3" l="1"/>
  <c r="K46" i="3"/>
  <c r="K54" i="3"/>
  <c r="H17" i="3"/>
  <c r="K48" i="3"/>
  <c r="Q46" i="3"/>
  <c r="Q50" i="3"/>
  <c r="H19" i="3"/>
  <c r="H21" i="3"/>
  <c r="H23" i="3"/>
  <c r="H25" i="3"/>
  <c r="H27" i="3"/>
  <c r="H16" i="3"/>
  <c r="H18" i="3"/>
  <c r="H20" i="3"/>
  <c r="H22" i="3"/>
  <c r="H24" i="3"/>
  <c r="H26" i="3"/>
  <c r="H28" i="3"/>
  <c r="H30" i="3"/>
  <c r="K47" i="3"/>
  <c r="K49" i="3"/>
  <c r="K51" i="3"/>
  <c r="K53" i="3"/>
  <c r="N46" i="3"/>
  <c r="N48" i="3"/>
  <c r="N50" i="3"/>
  <c r="N52" i="3"/>
  <c r="N54" i="3"/>
  <c r="N47" i="3"/>
  <c r="N49" i="3"/>
  <c r="N51" i="3"/>
  <c r="N53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R9" i="3"/>
  <c r="O9" i="3"/>
  <c r="L9" i="3"/>
  <c r="F22" i="3"/>
  <c r="F20" i="3"/>
  <c r="F18" i="3"/>
  <c r="F16" i="3"/>
  <c r="F15" i="3"/>
  <c r="F21" i="3" s="1"/>
  <c r="E8" i="3"/>
  <c r="E9" i="3" s="1"/>
  <c r="E10" i="3" s="1"/>
  <c r="E11" i="3" s="1"/>
  <c r="H45" i="3" l="1"/>
  <c r="I45" i="3" s="1"/>
  <c r="H52" i="3"/>
  <c r="H50" i="3"/>
  <c r="H48" i="3"/>
  <c r="H46" i="3"/>
  <c r="I46" i="3" s="1"/>
  <c r="H44" i="3"/>
  <c r="H42" i="3"/>
  <c r="H40" i="3"/>
  <c r="I40" i="3" s="1"/>
  <c r="H38" i="3"/>
  <c r="I38" i="3" s="1"/>
  <c r="H36" i="3"/>
  <c r="H34" i="3"/>
  <c r="H32" i="3"/>
  <c r="H53" i="3"/>
  <c r="I53" i="3" s="1"/>
  <c r="H51" i="3"/>
  <c r="H49" i="3"/>
  <c r="H47" i="3"/>
  <c r="H43" i="3"/>
  <c r="H41" i="3"/>
  <c r="H39" i="3"/>
  <c r="I39" i="3" s="1"/>
  <c r="H37" i="3"/>
  <c r="H35" i="3"/>
  <c r="I35" i="3" s="1"/>
  <c r="H33" i="3"/>
  <c r="H31" i="3"/>
  <c r="F19" i="3"/>
  <c r="F23" i="3"/>
  <c r="F17" i="3"/>
  <c r="R12" i="3"/>
  <c r="R11" i="3"/>
  <c r="R10" i="3"/>
  <c r="O10" i="3"/>
  <c r="L10" i="3"/>
  <c r="I50" i="3"/>
  <c r="I42" i="3"/>
  <c r="I34" i="3"/>
  <c r="I30" i="3"/>
  <c r="I26" i="3"/>
  <c r="I22" i="3"/>
  <c r="I18" i="3"/>
  <c r="I14" i="3"/>
  <c r="I10" i="3"/>
  <c r="I49" i="3"/>
  <c r="I41" i="3"/>
  <c r="I37" i="3"/>
  <c r="I33" i="3"/>
  <c r="I29" i="3"/>
  <c r="I25" i="3"/>
  <c r="I21" i="3"/>
  <c r="I17" i="3"/>
  <c r="I13" i="3"/>
  <c r="I52" i="3"/>
  <c r="I48" i="3"/>
  <c r="I44" i="3"/>
  <c r="I36" i="3"/>
  <c r="I32" i="3"/>
  <c r="I28" i="3"/>
  <c r="I24" i="3"/>
  <c r="I20" i="3"/>
  <c r="I16" i="3"/>
  <c r="I12" i="3"/>
  <c r="I51" i="3"/>
  <c r="I47" i="3"/>
  <c r="I43" i="3"/>
  <c r="I31" i="3"/>
  <c r="I27" i="3"/>
  <c r="E118" i="3" s="1"/>
  <c r="I23" i="3"/>
  <c r="I19" i="3"/>
  <c r="I15" i="3"/>
  <c r="I11" i="3"/>
  <c r="E12" i="3"/>
  <c r="R13" i="3" l="1"/>
  <c r="O11" i="3"/>
  <c r="L11" i="3"/>
  <c r="E13" i="3"/>
  <c r="R14" i="3" l="1"/>
  <c r="O12" i="3"/>
  <c r="L12" i="3"/>
  <c r="E14" i="3"/>
  <c r="R15" i="3" l="1"/>
  <c r="O13" i="3"/>
  <c r="L13" i="3"/>
  <c r="E15" i="3"/>
  <c r="R16" i="3" l="1"/>
  <c r="O14" i="3"/>
  <c r="L14" i="3"/>
  <c r="E16" i="3"/>
  <c r="R17" i="3" l="1"/>
  <c r="O15" i="3"/>
  <c r="L15" i="3"/>
  <c r="E17" i="3"/>
  <c r="R18" i="3" l="1"/>
  <c r="O16" i="3"/>
  <c r="L16" i="3"/>
  <c r="E18" i="3"/>
  <c r="R19" i="3" l="1"/>
  <c r="O17" i="3"/>
  <c r="L17" i="3"/>
  <c r="E19" i="3"/>
  <c r="R20" i="3" l="1"/>
  <c r="O18" i="3"/>
  <c r="L18" i="3"/>
  <c r="E20" i="3"/>
  <c r="R21" i="3" l="1"/>
  <c r="O19" i="3"/>
  <c r="L19" i="3"/>
  <c r="E21" i="3"/>
  <c r="R22" i="3" l="1"/>
  <c r="O20" i="3"/>
  <c r="L20" i="3"/>
  <c r="E22" i="3"/>
  <c r="R23" i="3" l="1"/>
  <c r="O21" i="3"/>
  <c r="L21" i="3"/>
  <c r="E23" i="3"/>
  <c r="R24" i="3" l="1"/>
  <c r="O22" i="3"/>
  <c r="L22" i="3"/>
  <c r="E24" i="3"/>
  <c r="R25" i="3" l="1"/>
  <c r="O23" i="3"/>
  <c r="L23" i="3"/>
  <c r="E25" i="3"/>
  <c r="R26" i="3" l="1"/>
  <c r="O24" i="3"/>
  <c r="L24" i="3"/>
  <c r="E26" i="3"/>
  <c r="R27" i="3" l="1"/>
  <c r="O25" i="3"/>
  <c r="L25" i="3"/>
  <c r="E27" i="3"/>
  <c r="R28" i="3" l="1"/>
  <c r="O26" i="3"/>
  <c r="L26" i="3"/>
  <c r="R29" i="3" l="1"/>
  <c r="O27" i="3"/>
  <c r="L27" i="3"/>
  <c r="R30" i="3" l="1"/>
  <c r="O28" i="3"/>
  <c r="L28" i="3"/>
  <c r="R31" i="3" l="1"/>
  <c r="O29" i="3"/>
  <c r="L29" i="3"/>
  <c r="R32" i="3" l="1"/>
  <c r="O30" i="3"/>
  <c r="L30" i="3"/>
  <c r="R33" i="3" l="1"/>
  <c r="O31" i="3"/>
  <c r="L31" i="3"/>
  <c r="R34" i="3" l="1"/>
  <c r="O32" i="3"/>
  <c r="L32" i="3"/>
  <c r="R35" i="3" l="1"/>
  <c r="O33" i="3"/>
  <c r="L33" i="3"/>
  <c r="R36" i="3" l="1"/>
  <c r="O34" i="3"/>
  <c r="L34" i="3"/>
  <c r="R37" i="3" l="1"/>
  <c r="O35" i="3"/>
  <c r="L35" i="3"/>
  <c r="R38" i="3" l="1"/>
  <c r="O36" i="3"/>
  <c r="L36" i="3"/>
  <c r="R39" i="3" l="1"/>
  <c r="O37" i="3"/>
  <c r="L37" i="3"/>
  <c r="R40" i="3" l="1"/>
  <c r="O38" i="3"/>
  <c r="L38" i="3"/>
  <c r="R41" i="3" l="1"/>
  <c r="O39" i="3"/>
  <c r="L39" i="3"/>
  <c r="R42" i="3" l="1"/>
  <c r="O40" i="3"/>
  <c r="L40" i="3"/>
  <c r="R43" i="3" l="1"/>
  <c r="O41" i="3"/>
  <c r="L41" i="3"/>
  <c r="R44" i="3" l="1"/>
  <c r="O42" i="3"/>
  <c r="L42" i="3"/>
  <c r="R45" i="3" l="1"/>
  <c r="O43" i="3"/>
  <c r="L43" i="3"/>
  <c r="R46" i="3" l="1"/>
  <c r="O44" i="3"/>
  <c r="L44" i="3"/>
  <c r="R47" i="3" l="1"/>
  <c r="O45" i="3"/>
  <c r="L45" i="3"/>
  <c r="R48" i="3" l="1"/>
  <c r="O46" i="3"/>
  <c r="L46" i="3"/>
  <c r="R49" i="3" l="1"/>
  <c r="O47" i="3"/>
  <c r="L47" i="3"/>
  <c r="R50" i="3" l="1"/>
  <c r="O48" i="3"/>
  <c r="L48" i="3"/>
  <c r="R51" i="3" l="1"/>
  <c r="O49" i="3"/>
  <c r="L49" i="3"/>
  <c r="R52" i="3" l="1"/>
  <c r="O50" i="3"/>
  <c r="L50" i="3"/>
  <c r="R53" i="3" l="1"/>
  <c r="O51" i="3"/>
  <c r="L51" i="3"/>
  <c r="R54" i="3" l="1"/>
  <c r="O52" i="3"/>
  <c r="L52" i="3"/>
  <c r="R55" i="3" l="1"/>
  <c r="O53" i="3"/>
  <c r="L53" i="3"/>
  <c r="O54" i="3" l="1"/>
  <c r="L54" i="3"/>
  <c r="O55" i="3" l="1"/>
  <c r="L55" i="3"/>
  <c r="B8" i="3" l="1"/>
  <c r="B9" i="3" s="1"/>
  <c r="N3" i="3"/>
  <c r="D10" i="3" l="1"/>
  <c r="D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I9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3" i="3"/>
  <c r="C28" i="3" s="1"/>
  <c r="C46" i="3" s="1"/>
  <c r="C12" i="3"/>
  <c r="C11" i="3"/>
  <c r="C10" i="3"/>
  <c r="B10" i="3" l="1"/>
  <c r="B11" i="3" s="1"/>
  <c r="B12" i="3" s="1"/>
  <c r="B13" i="3" l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E28" i="3" l="1"/>
  <c r="D28" i="3" l="1"/>
  <c r="E29" i="3"/>
  <c r="D29" i="3" l="1"/>
  <c r="E30" i="3"/>
  <c r="E31" i="3" l="1"/>
  <c r="D30" i="3"/>
  <c r="AB24" i="1"/>
  <c r="AB23" i="1"/>
  <c r="AB18" i="1"/>
  <c r="AB19" i="1"/>
  <c r="AB20" i="1"/>
  <c r="AB21" i="1"/>
  <c r="AB22" i="1"/>
  <c r="AB17" i="1"/>
  <c r="AB14" i="1"/>
  <c r="AB15" i="1"/>
  <c r="AB16" i="1"/>
  <c r="AB13" i="1"/>
  <c r="AB12" i="1"/>
  <c r="AD1" i="1"/>
  <c r="E32" i="3" l="1"/>
  <c r="D31" i="3"/>
  <c r="AB35" i="1"/>
  <c r="AB36" i="1"/>
  <c r="AB37" i="1"/>
  <c r="AB38" i="1"/>
  <c r="AB34" i="1"/>
  <c r="AB33" i="1"/>
  <c r="AB26" i="1"/>
  <c r="AB27" i="1"/>
  <c r="AB28" i="1"/>
  <c r="AB29" i="1"/>
  <c r="AB30" i="1"/>
  <c r="AB31" i="1"/>
  <c r="AB32" i="1"/>
  <c r="AB25" i="1"/>
  <c r="AB9" i="1"/>
  <c r="AB10" i="1"/>
  <c r="AB11" i="1"/>
  <c r="AB8" i="1"/>
  <c r="D32" i="3" l="1"/>
  <c r="E33" i="3"/>
  <c r="D33" i="3" l="1"/>
  <c r="E34" i="3"/>
  <c r="C8" i="1"/>
  <c r="AA8" i="1" s="1"/>
  <c r="AC8" i="1" s="1"/>
  <c r="E35" i="3" l="1"/>
  <c r="D34" i="3"/>
  <c r="C9" i="1"/>
  <c r="AA9" i="1" s="1"/>
  <c r="AC9" i="1" s="1"/>
  <c r="E36" i="3" l="1"/>
  <c r="D35" i="3"/>
  <c r="C10" i="1"/>
  <c r="AA10" i="1" s="1"/>
  <c r="D36" i="3" l="1"/>
  <c r="E37" i="3"/>
  <c r="C11" i="1"/>
  <c r="C12" i="1" l="1"/>
  <c r="AA12" i="1" s="1"/>
  <c r="AA11" i="1"/>
  <c r="AC11" i="1" s="1"/>
  <c r="D37" i="3"/>
  <c r="E38" i="3"/>
  <c r="F59" i="3"/>
  <c r="AC10" i="1"/>
  <c r="C13" i="1"/>
  <c r="E39" i="3" l="1"/>
  <c r="D38" i="3"/>
  <c r="F60" i="3"/>
  <c r="C14" i="1"/>
  <c r="AA13" i="1" l="1"/>
  <c r="E40" i="3"/>
  <c r="D39" i="3"/>
  <c r="F61" i="3"/>
  <c r="C15" i="1"/>
  <c r="AA14" i="1" s="1"/>
  <c r="AC14" i="1" s="1"/>
  <c r="D40" i="3" l="1"/>
  <c r="E41" i="3"/>
  <c r="C16" i="1"/>
  <c r="AC12" i="1"/>
  <c r="AC13" i="1"/>
  <c r="AA15" i="1" l="1"/>
  <c r="AC15" i="1" s="1"/>
  <c r="D41" i="3"/>
  <c r="E42" i="3"/>
  <c r="C17" i="1"/>
  <c r="AA16" i="1" s="1"/>
  <c r="AC16" i="1" s="1"/>
  <c r="E43" i="3" l="1"/>
  <c r="D42" i="3"/>
  <c r="C18" i="1"/>
  <c r="C19" i="1" l="1"/>
  <c r="AA18" i="1" s="1"/>
  <c r="AA17" i="1"/>
  <c r="E44" i="3"/>
  <c r="D43" i="3"/>
  <c r="C20" i="1"/>
  <c r="AA19" i="1" s="1"/>
  <c r="AC18" i="1"/>
  <c r="AC17" i="1"/>
  <c r="D44" i="3" l="1"/>
  <c r="E45" i="3"/>
  <c r="C21" i="1"/>
  <c r="AA20" i="1" s="1"/>
  <c r="AC19" i="1"/>
  <c r="D45" i="3" l="1"/>
  <c r="E46" i="3"/>
  <c r="C22" i="1"/>
  <c r="AA21" i="1" s="1"/>
  <c r="E47" i="3" l="1"/>
  <c r="D46" i="3"/>
  <c r="AC20" i="1"/>
  <c r="AC1" i="1"/>
  <c r="AE1" i="1" s="1"/>
  <c r="AE2" i="1" s="1"/>
  <c r="C23" i="1"/>
  <c r="AA22" i="1" s="1"/>
  <c r="AC21" i="1"/>
  <c r="E48" i="3" l="1"/>
  <c r="D47" i="3"/>
  <c r="C24" i="1"/>
  <c r="AA23" i="1" s="1"/>
  <c r="AC22" i="1"/>
  <c r="D48" i="3" l="1"/>
  <c r="E49" i="3"/>
  <c r="C25" i="1"/>
  <c r="AA24" i="1" s="1"/>
  <c r="AC23" i="1"/>
  <c r="D49" i="3" l="1"/>
  <c r="E50" i="3"/>
  <c r="C26" i="1"/>
  <c r="C27" i="1" s="1"/>
  <c r="AC24" i="1"/>
  <c r="E51" i="3" l="1"/>
  <c r="D50" i="3"/>
  <c r="C28" i="1"/>
  <c r="AA25" i="1"/>
  <c r="AC25" i="1" s="1"/>
  <c r="E52" i="3" l="1"/>
  <c r="D51" i="3"/>
  <c r="C29" i="1"/>
  <c r="AA26" i="1"/>
  <c r="AC26" i="1" s="1"/>
  <c r="D52" i="3" l="1"/>
  <c r="E53" i="3"/>
  <c r="C30" i="1"/>
  <c r="AA27" i="1"/>
  <c r="AC27" i="1" s="1"/>
  <c r="D53" i="3" l="1"/>
  <c r="E54" i="3"/>
  <c r="C31" i="1"/>
  <c r="AA28" i="1"/>
  <c r="AC28" i="1" s="1"/>
  <c r="E55" i="3" l="1"/>
  <c r="D54" i="3"/>
  <c r="C32" i="1"/>
  <c r="AA29" i="1"/>
  <c r="AC29" i="1" s="1"/>
  <c r="D55" i="3" l="1"/>
  <c r="C33" i="1"/>
  <c r="AA30" i="1"/>
  <c r="AC30" i="1" s="1"/>
  <c r="C34" i="1" l="1"/>
  <c r="AA31" i="1"/>
  <c r="AC31" i="1" s="1"/>
  <c r="C35" i="1" l="1"/>
  <c r="AA32" i="1"/>
  <c r="AC32" i="1" s="1"/>
  <c r="C36" i="1" l="1"/>
  <c r="C37" i="1" s="1"/>
  <c r="AA33" i="1"/>
  <c r="AC33" i="1" s="1"/>
  <c r="C38" i="1" l="1"/>
  <c r="AA34" i="1"/>
  <c r="AC34" i="1" s="1"/>
  <c r="C39" i="1" l="1"/>
  <c r="AA35" i="1"/>
  <c r="AC35" i="1" s="1"/>
  <c r="C40" i="1" l="1"/>
  <c r="AA36" i="1"/>
  <c r="AC36" i="1" s="1"/>
  <c r="C41" i="1" l="1"/>
  <c r="AA38" i="1" s="1"/>
  <c r="AC38" i="1" s="1"/>
  <c r="AA37" i="1"/>
  <c r="AC37" i="1" s="1"/>
</calcChain>
</file>

<file path=xl/sharedStrings.xml><?xml version="1.0" encoding="utf-8"?>
<sst xmlns="http://schemas.openxmlformats.org/spreadsheetml/2006/main" count="152" uniqueCount="83">
  <si>
    <t>Tanggal</t>
  </si>
  <si>
    <t>`</t>
  </si>
  <si>
    <t>: Aazokhi Waruwu</t>
  </si>
  <si>
    <t xml:space="preserve">DATA PENGUJIAN PEMBEBANAN </t>
  </si>
  <si>
    <t>Judul</t>
  </si>
  <si>
    <t>Dikerjakan</t>
  </si>
  <si>
    <t>Waktu (menit)</t>
  </si>
  <si>
    <t>No. Uji</t>
  </si>
  <si>
    <t>Pembacaan dial lebih besar dari 0,03 mm/menit dan kenaikan beban selanjutnya apabila penurunan kurang dari 0,03 mm/menit atau pada posisi dial yang hampir tetap</t>
  </si>
  <si>
    <t>: 1</t>
  </si>
  <si>
    <t>Total</t>
  </si>
  <si>
    <t>Beban (kg)</t>
  </si>
  <si>
    <t>Tambah</t>
  </si>
  <si>
    <t>kg</t>
  </si>
  <si>
    <t>W pelat</t>
  </si>
  <si>
    <t>kg/cm2</t>
  </si>
  <si>
    <t>s (mm)</t>
  </si>
  <si>
    <t>kPa</t>
  </si>
  <si>
    <t>D =</t>
  </si>
  <si>
    <t>cm</t>
  </si>
  <si>
    <t>: 16 Juni 2016</t>
  </si>
  <si>
    <t>: Uji Beban Berulang Statis pada gambut - D-10 satu lapis perkuatan</t>
  </si>
  <si>
    <t>tanpa bambu</t>
  </si>
  <si>
    <t>: 8 Juni 2014</t>
  </si>
  <si>
    <t>Timur</t>
  </si>
  <si>
    <t>Barat</t>
  </si>
  <si>
    <t>1 lapis</t>
  </si>
  <si>
    <t>2 lapis</t>
  </si>
  <si>
    <t>3 lapis</t>
  </si>
  <si>
    <t>tanpa</t>
  </si>
  <si>
    <t>Tek</t>
  </si>
  <si>
    <t>Beban</t>
  </si>
  <si>
    <t>(kPa)</t>
  </si>
  <si>
    <t>t</t>
  </si>
  <si>
    <r>
      <rPr>
        <b/>
        <sz val="8"/>
        <rFont val="Symbol"/>
        <family val="1"/>
        <charset val="2"/>
      </rPr>
      <t>D</t>
    </r>
    <r>
      <rPr>
        <b/>
        <sz val="8"/>
        <rFont val="Calibri"/>
        <family val="2"/>
        <scheme val="minor"/>
      </rPr>
      <t>t</t>
    </r>
  </si>
  <si>
    <t>DATA PENURUNAN AKIBAT BEBAN SIKLIK</t>
  </si>
  <si>
    <t xml:space="preserve">: Uji beban siklik </t>
  </si>
  <si>
    <t>Data tanpa bambu</t>
  </si>
  <si>
    <t>Dial</t>
  </si>
  <si>
    <t>Data 3 lapis grid bambu</t>
  </si>
  <si>
    <t>Data 2 lapis grid bambu</t>
  </si>
  <si>
    <t>Data 1 lapis grid bambu</t>
  </si>
  <si>
    <t>A =</t>
  </si>
  <si>
    <t>Baca dial deformasi pada waktu-waktu yang ditetapkan</t>
  </si>
  <si>
    <t>Tanggal :</t>
  </si>
  <si>
    <t>Diameter :</t>
  </si>
  <si>
    <t>(kg)</t>
  </si>
  <si>
    <t>Tot dial</t>
  </si>
  <si>
    <t>cm^2</t>
  </si>
  <si>
    <t>P tot</t>
  </si>
  <si>
    <t>Yogya</t>
  </si>
  <si>
    <t>Beban statis</t>
  </si>
  <si>
    <t>siklus 1</t>
  </si>
  <si>
    <t>siklus 2</t>
  </si>
  <si>
    <t>Tekanan</t>
  </si>
  <si>
    <t>Tanpa perkuatan</t>
  </si>
  <si>
    <t>Dengan perkuatan</t>
  </si>
  <si>
    <t>Beban Dinamis</t>
  </si>
  <si>
    <t>Siklik 1</t>
  </si>
  <si>
    <t>Siklik 2</t>
  </si>
  <si>
    <t>Rata-rata</t>
  </si>
  <si>
    <t>Akibat grid bambu</t>
  </si>
  <si>
    <t>k = tek/s</t>
  </si>
  <si>
    <t>Perkuatan</t>
  </si>
  <si>
    <t>Jumlah lapis</t>
  </si>
  <si>
    <t>Siklik</t>
  </si>
  <si>
    <t>Tanpa bambu</t>
  </si>
  <si>
    <t>s</t>
  </si>
  <si>
    <t>p</t>
  </si>
  <si>
    <r>
      <t xml:space="preserve">Cc = </t>
    </r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>S/</t>
    </r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>p</t>
    </r>
  </si>
  <si>
    <t>Hubungan rasio s/p dengan beban siklik</t>
  </si>
  <si>
    <t>Statis 1</t>
  </si>
  <si>
    <t>Statis 3</t>
  </si>
  <si>
    <t>Statis 2</t>
  </si>
  <si>
    <t>Tek (kPa)</t>
  </si>
  <si>
    <t>Rekduksi pada perkuatan</t>
  </si>
  <si>
    <t>Bambu</t>
  </si>
  <si>
    <t>Data</t>
  </si>
  <si>
    <t>Waruwu 2017</t>
  </si>
  <si>
    <t>% naik</t>
  </si>
  <si>
    <t>bambu</t>
  </si>
  <si>
    <t xml:space="preserve"> May 2017</t>
  </si>
  <si>
    <t>Lab Mekanika Tanah - ITM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</si>
</sst>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Symbol"/>
      <family val="1"/>
      <charset val="2"/>
    </font>
    <font>
      <sz val="10"/>
      <color rgb="FFFF000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lightGrid"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vertical="center"/>
    </xf>
    <xf numFmtId="1" fontId="2" fillId="0" borderId="11" xfId="0" applyNumberFormat="1" applyFont="1" applyBorder="1" applyAlignment="1">
      <alignment vertical="center"/>
    </xf>
    <xf numFmtId="1" fontId="2" fillId="0" borderId="12" xfId="0" applyNumberFormat="1" applyFont="1" applyBorder="1" applyAlignment="1">
      <alignment vertical="center"/>
    </xf>
    <xf numFmtId="1" fontId="2" fillId="0" borderId="28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2" fontId="18" fillId="0" borderId="32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 vertical="center"/>
    </xf>
    <xf numFmtId="0" fontId="20" fillId="0" borderId="0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19" fillId="0" borderId="45" xfId="0" applyNumberFormat="1" applyFont="1" applyBorder="1" applyAlignment="1">
      <alignment horizontal="center" vertical="center"/>
    </xf>
    <xf numFmtId="0" fontId="19" fillId="0" borderId="46" xfId="0" applyNumberFormat="1" applyFont="1" applyBorder="1" applyAlignment="1">
      <alignment horizontal="center" vertical="center"/>
    </xf>
    <xf numFmtId="0" fontId="19" fillId="0" borderId="47" xfId="0" applyNumberFormat="1" applyFont="1" applyBorder="1" applyAlignment="1">
      <alignment horizontal="center" vertical="center"/>
    </xf>
    <xf numFmtId="0" fontId="19" fillId="4" borderId="37" xfId="0" applyNumberFormat="1" applyFont="1" applyFill="1" applyBorder="1" applyAlignment="1">
      <alignment horizontal="center" vertical="center"/>
    </xf>
    <xf numFmtId="0" fontId="19" fillId="4" borderId="38" xfId="0" applyNumberFormat="1" applyFont="1" applyFill="1" applyBorder="1" applyAlignment="1">
      <alignment horizontal="center" vertical="center"/>
    </xf>
    <xf numFmtId="0" fontId="19" fillId="4" borderId="39" xfId="0" applyNumberFormat="1" applyFont="1" applyFill="1" applyBorder="1" applyAlignment="1">
      <alignment horizontal="center" vertical="center"/>
    </xf>
    <xf numFmtId="0" fontId="19" fillId="4" borderId="40" xfId="0" applyNumberFormat="1" applyFont="1" applyFill="1" applyBorder="1" applyAlignment="1">
      <alignment horizontal="center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41" xfId="0" applyNumberFormat="1" applyFont="1" applyFill="1" applyBorder="1" applyAlignment="1">
      <alignment horizontal="center" vertical="center"/>
    </xf>
    <xf numFmtId="0" fontId="19" fillId="4" borderId="42" xfId="0" applyNumberFormat="1" applyFont="1" applyFill="1" applyBorder="1" applyAlignment="1">
      <alignment horizontal="center" vertical="center"/>
    </xf>
    <xf numFmtId="0" fontId="19" fillId="4" borderId="43" xfId="0" applyNumberFormat="1" applyFont="1" applyFill="1" applyBorder="1" applyAlignment="1">
      <alignment horizontal="center" vertical="center"/>
    </xf>
    <xf numFmtId="0" fontId="19" fillId="4" borderId="44" xfId="0" applyNumberFormat="1" applyFont="1" applyFill="1" applyBorder="1" applyAlignment="1">
      <alignment horizontal="center" vertical="center"/>
    </xf>
    <xf numFmtId="0" fontId="19" fillId="5" borderId="48" xfId="0" applyNumberFormat="1" applyFont="1" applyFill="1" applyBorder="1" applyAlignment="1">
      <alignment horizontal="center" vertical="center"/>
    </xf>
    <xf numFmtId="0" fontId="19" fillId="4" borderId="49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8" xfId="0" quotePrefix="1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22" fillId="0" borderId="0" xfId="0" applyFont="1" applyBorder="1" applyAlignment="1">
      <alignment vertical="center"/>
    </xf>
    <xf numFmtId="2" fontId="18" fillId="0" borderId="34" xfId="0" applyNumberFormat="1" applyFont="1" applyBorder="1" applyAlignment="1">
      <alignment horizontal="center" vertical="center"/>
    </xf>
    <xf numFmtId="2" fontId="18" fillId="0" borderId="35" xfId="0" applyNumberFormat="1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2" fontId="18" fillId="0" borderId="52" xfId="0" applyNumberFormat="1" applyFont="1" applyBorder="1" applyAlignment="1">
      <alignment horizontal="center" vertical="center"/>
    </xf>
    <xf numFmtId="2" fontId="18" fillId="0" borderId="53" xfId="0" applyNumberFormat="1" applyFont="1" applyBorder="1" applyAlignment="1">
      <alignment horizontal="center" vertical="center"/>
    </xf>
    <xf numFmtId="2" fontId="18" fillId="0" borderId="5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26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4" fontId="17" fillId="0" borderId="13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15" fontId="9" fillId="0" borderId="26" xfId="0" quotePrefix="1" applyNumberFormat="1" applyFont="1" applyBorder="1" applyAlignment="1">
      <alignment vertical="center"/>
    </xf>
    <xf numFmtId="0" fontId="24" fillId="0" borderId="23" xfId="0" applyFont="1" applyBorder="1" applyAlignment="1">
      <alignment horizontal="right" vertical="center"/>
    </xf>
    <xf numFmtId="1" fontId="18" fillId="0" borderId="33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/>
    </xf>
    <xf numFmtId="0" fontId="17" fillId="0" borderId="61" xfId="0" applyFont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 wrapText="1"/>
    </xf>
    <xf numFmtId="0" fontId="26" fillId="6" borderId="19" xfId="0" quotePrefix="1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164" fontId="25" fillId="6" borderId="60" xfId="0" applyNumberFormat="1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26" fillId="6" borderId="11" xfId="0" quotePrefix="1" applyFont="1" applyFill="1" applyBorder="1" applyAlignment="1">
      <alignment horizontal="center" vertical="center"/>
    </xf>
    <xf numFmtId="2" fontId="25" fillId="6" borderId="11" xfId="0" applyNumberFormat="1" applyFont="1" applyFill="1" applyBorder="1" applyAlignment="1">
      <alignment horizontal="center" vertical="center"/>
    </xf>
    <xf numFmtId="2" fontId="25" fillId="6" borderId="62" xfId="0" applyNumberFormat="1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center" vertical="center" wrapText="1"/>
    </xf>
    <xf numFmtId="0" fontId="26" fillId="7" borderId="11" xfId="0" quotePrefix="1" applyFont="1" applyFill="1" applyBorder="1" applyAlignment="1">
      <alignment horizontal="center" vertical="center"/>
    </xf>
    <xf numFmtId="2" fontId="25" fillId="7" borderId="11" xfId="0" applyNumberFormat="1" applyFont="1" applyFill="1" applyBorder="1" applyAlignment="1">
      <alignment horizontal="center" vertical="center"/>
    </xf>
    <xf numFmtId="2" fontId="25" fillId="7" borderId="62" xfId="0" applyNumberFormat="1" applyFont="1" applyFill="1" applyBorder="1" applyAlignment="1">
      <alignment horizontal="center" vertical="center"/>
    </xf>
    <xf numFmtId="164" fontId="28" fillId="6" borderId="20" xfId="0" applyNumberFormat="1" applyFont="1" applyFill="1" applyBorder="1" applyAlignment="1">
      <alignment horizontal="center" vertical="center"/>
    </xf>
    <xf numFmtId="164" fontId="28" fillId="6" borderId="10" xfId="0" applyNumberFormat="1" applyFont="1" applyFill="1" applyBorder="1" applyAlignment="1">
      <alignment horizontal="center" vertical="center"/>
    </xf>
    <xf numFmtId="164" fontId="28" fillId="7" borderId="10" xfId="0" applyNumberFormat="1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12" fillId="3" borderId="1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8" fillId="8" borderId="10" xfId="0" applyNumberFormat="1" applyFont="1" applyFill="1" applyBorder="1" applyAlignment="1">
      <alignment horizontal="center" vertical="center"/>
    </xf>
    <xf numFmtId="1" fontId="18" fillId="0" borderId="32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2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" fontId="18" fillId="2" borderId="32" xfId="0" applyNumberFormat="1" applyFont="1" applyFill="1" applyBorder="1" applyAlignment="1">
      <alignment horizontal="center" vertical="center"/>
    </xf>
    <xf numFmtId="1" fontId="18" fillId="2" borderId="33" xfId="0" applyNumberFormat="1" applyFont="1" applyFill="1" applyBorder="1" applyAlignment="1">
      <alignment horizontal="center" vertical="center"/>
    </xf>
    <xf numFmtId="2" fontId="18" fillId="2" borderId="5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18" fillId="0" borderId="32" xfId="0" applyNumberFormat="1" applyFont="1" applyFill="1" applyBorder="1" applyAlignment="1">
      <alignment horizontal="center" vertical="center"/>
    </xf>
    <xf numFmtId="1" fontId="18" fillId="0" borderId="33" xfId="0" applyNumberFormat="1" applyFont="1" applyFill="1" applyBorder="1" applyAlignment="1">
      <alignment horizontal="center" vertical="center"/>
    </xf>
    <xf numFmtId="2" fontId="18" fillId="0" borderId="52" xfId="0" applyNumberFormat="1" applyFont="1" applyFill="1" applyBorder="1" applyAlignment="1">
      <alignment horizontal="center" vertical="center"/>
    </xf>
    <xf numFmtId="2" fontId="18" fillId="0" borderId="32" xfId="0" applyNumberFormat="1" applyFont="1" applyFill="1" applyBorder="1" applyAlignment="1">
      <alignment horizontal="center" vertical="center"/>
    </xf>
    <xf numFmtId="1" fontId="18" fillId="9" borderId="32" xfId="0" applyNumberFormat="1" applyFont="1" applyFill="1" applyBorder="1" applyAlignment="1">
      <alignment horizontal="center" vertical="center"/>
    </xf>
    <xf numFmtId="1" fontId="18" fillId="9" borderId="33" xfId="0" applyNumberFormat="1" applyFont="1" applyFill="1" applyBorder="1" applyAlignment="1">
      <alignment horizontal="center" vertical="center"/>
    </xf>
    <xf numFmtId="2" fontId="18" fillId="9" borderId="52" xfId="0" applyNumberFormat="1" applyFont="1" applyFill="1" applyBorder="1" applyAlignment="1">
      <alignment horizontal="center" vertical="center"/>
    </xf>
    <xf numFmtId="1" fontId="18" fillId="2" borderId="30" xfId="0" applyNumberFormat="1" applyFont="1" applyFill="1" applyBorder="1" applyAlignment="1">
      <alignment horizontal="center" vertical="center"/>
    </xf>
    <xf numFmtId="1" fontId="18" fillId="2" borderId="31" xfId="0" applyNumberFormat="1" applyFont="1" applyFill="1" applyBorder="1" applyAlignment="1">
      <alignment horizontal="center" vertical="center"/>
    </xf>
    <xf numFmtId="2" fontId="18" fillId="2" borderId="51" xfId="0" applyNumberFormat="1" applyFont="1" applyFill="1" applyBorder="1" applyAlignment="1">
      <alignment horizontal="center" vertical="center"/>
    </xf>
    <xf numFmtId="0" fontId="31" fillId="9" borderId="0" xfId="0" applyFont="1" applyFill="1" applyAlignment="1">
      <alignment vertical="center"/>
    </xf>
    <xf numFmtId="0" fontId="31" fillId="9" borderId="0" xfId="0" applyFont="1" applyFill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7" fillId="6" borderId="55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2" fontId="18" fillId="2" borderId="64" xfId="0" applyNumberFormat="1" applyFont="1" applyFill="1" applyBorder="1" applyAlignment="1">
      <alignment horizontal="center" vertical="center"/>
    </xf>
    <xf numFmtId="2" fontId="18" fillId="0" borderId="64" xfId="0" applyNumberFormat="1" applyFont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/>
    </xf>
    <xf numFmtId="2" fontId="18" fillId="9" borderId="64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Alignment="1">
      <alignment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2" fontId="18" fillId="0" borderId="4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8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vertical="center"/>
    </xf>
    <xf numFmtId="0" fontId="13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2" fontId="18" fillId="10" borderId="0" xfId="0" applyNumberFormat="1" applyFont="1" applyFill="1" applyBorder="1" applyAlignment="1">
      <alignment horizontal="center" vertical="center"/>
    </xf>
    <xf numFmtId="0" fontId="19" fillId="10" borderId="0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0" xfId="0" applyFill="1" applyBorder="1" applyAlignment="1">
      <alignment vertical="center"/>
    </xf>
    <xf numFmtId="2" fontId="0" fillId="10" borderId="0" xfId="0" applyNumberFormat="1" applyFill="1" applyAlignment="1">
      <alignment vertical="center"/>
    </xf>
    <xf numFmtId="0" fontId="7" fillId="10" borderId="55" xfId="0" applyFont="1" applyFill="1" applyBorder="1" applyAlignment="1">
      <alignment vertical="center"/>
    </xf>
    <xf numFmtId="0" fontId="7" fillId="10" borderId="56" xfId="0" applyFont="1" applyFill="1" applyBorder="1" applyAlignment="1">
      <alignment vertical="center"/>
    </xf>
    <xf numFmtId="0" fontId="0" fillId="10" borderId="56" xfId="0" applyFill="1" applyBorder="1" applyAlignment="1">
      <alignment vertical="center"/>
    </xf>
    <xf numFmtId="0" fontId="26" fillId="10" borderId="56" xfId="0" applyFont="1" applyFill="1" applyBorder="1" applyAlignment="1">
      <alignment vertical="center"/>
    </xf>
    <xf numFmtId="0" fontId="0" fillId="10" borderId="57" xfId="0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0" fontId="7" fillId="10" borderId="0" xfId="0" applyFont="1" applyFill="1" applyBorder="1" applyAlignment="1">
      <alignment vertical="center"/>
    </xf>
    <xf numFmtId="0" fontId="26" fillId="10" borderId="0" xfId="0" applyFont="1" applyFill="1" applyBorder="1" applyAlignment="1">
      <alignment vertical="center"/>
    </xf>
    <xf numFmtId="0" fontId="0" fillId="10" borderId="5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15 cm</c:v>
          </c:tx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'1'!$AA$8:$AA$17</c:f>
              <c:numCache>
                <c:formatCode>0.00</c:formatCode>
                <c:ptCount val="10"/>
                <c:pt idx="0">
                  <c:v>1.5649999999999999</c:v>
                </c:pt>
                <c:pt idx="1">
                  <c:v>3.5649999999999999</c:v>
                </c:pt>
                <c:pt idx="2">
                  <c:v>1.5649999999999999</c:v>
                </c:pt>
                <c:pt idx="3">
                  <c:v>3.5649999999999999</c:v>
                </c:pt>
                <c:pt idx="4">
                  <c:v>5.5649999999999995</c:v>
                </c:pt>
                <c:pt idx="5">
                  <c:v>3.5649999999999995</c:v>
                </c:pt>
                <c:pt idx="6">
                  <c:v>1.5649999999999995</c:v>
                </c:pt>
                <c:pt idx="7">
                  <c:v>3.5649999999999995</c:v>
                </c:pt>
                <c:pt idx="8">
                  <c:v>5.5649999999999995</c:v>
                </c:pt>
                <c:pt idx="9">
                  <c:v>7.5649999999999995</c:v>
                </c:pt>
              </c:numCache>
            </c:numRef>
          </c:xVal>
          <c:yVal>
            <c:numRef>
              <c:f>'1'!$AB$8:$AB$17</c:f>
              <c:numCache>
                <c:formatCode>0.00</c:formatCode>
                <c:ptCount val="10"/>
                <c:pt idx="0">
                  <c:v>3.17</c:v>
                </c:pt>
                <c:pt idx="1">
                  <c:v>8.3800000000000008</c:v>
                </c:pt>
                <c:pt idx="2">
                  <c:v>7.2</c:v>
                </c:pt>
                <c:pt idx="3">
                  <c:v>8.64</c:v>
                </c:pt>
                <c:pt idx="4">
                  <c:v>13.25</c:v>
                </c:pt>
                <c:pt idx="5">
                  <c:v>12.54</c:v>
                </c:pt>
                <c:pt idx="6">
                  <c:v>10.68</c:v>
                </c:pt>
                <c:pt idx="7">
                  <c:v>11.73</c:v>
                </c:pt>
                <c:pt idx="8">
                  <c:v>13.48</c:v>
                </c:pt>
                <c:pt idx="9">
                  <c:v>17.010000000000002</c:v>
                </c:pt>
              </c:numCache>
            </c:numRef>
          </c:yVal>
          <c:smooth val="1"/>
        </c:ser>
        <c:ser>
          <c:idx val="1"/>
          <c:order val="1"/>
          <c:tx>
            <c:v>25 cm</c:v>
          </c:tx>
          <c:xVal>
            <c:numRef>
              <c:f>'1'!$AC$8:$AC$17</c:f>
              <c:numCache>
                <c:formatCode>0.00</c:formatCode>
                <c:ptCount val="10"/>
                <c:pt idx="0">
                  <c:v>1.9926198875105297</c:v>
                </c:pt>
                <c:pt idx="1">
                  <c:v>4.5390989769808545</c:v>
                </c:pt>
                <c:pt idx="2">
                  <c:v>1.9926198875105297</c:v>
                </c:pt>
                <c:pt idx="3">
                  <c:v>4.5390989769808545</c:v>
                </c:pt>
                <c:pt idx="4">
                  <c:v>7.0855780664511805</c:v>
                </c:pt>
                <c:pt idx="5">
                  <c:v>4.5390989769808545</c:v>
                </c:pt>
                <c:pt idx="6">
                  <c:v>1.9926198875105288</c:v>
                </c:pt>
                <c:pt idx="7">
                  <c:v>4.5390989769808545</c:v>
                </c:pt>
                <c:pt idx="8">
                  <c:v>7.0855780664511805</c:v>
                </c:pt>
                <c:pt idx="9">
                  <c:v>9.6320571559215065</c:v>
                </c:pt>
              </c:numCache>
            </c:numRef>
          </c:xVal>
          <c:yVal>
            <c:numRef>
              <c:f>'1'!$AD$8:$AD$17</c:f>
              <c:numCache>
                <c:formatCode>0.00</c:formatCode>
                <c:ptCount val="10"/>
              </c:numCache>
            </c:numRef>
          </c:yVal>
          <c:smooth val="1"/>
        </c:ser>
        <c:ser>
          <c:idx val="2"/>
          <c:order val="2"/>
          <c:xVal>
            <c:numRef>
              <c:f>'1'!$AE$8:$AE$17</c:f>
              <c:numCache>
                <c:formatCode>0.00</c:formatCode>
                <c:ptCount val="10"/>
              </c:numCache>
            </c:numRef>
          </c:xVal>
          <c:yVal>
            <c:numRef>
              <c:f>'1'!$AF$8:$AF$17</c:f>
              <c:numCache>
                <c:formatCode>0.00</c:formatCode>
                <c:ptCount val="10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085912"/>
        <c:axId val="170732744"/>
      </c:scatterChart>
      <c:valAx>
        <c:axId val="168085912"/>
        <c:scaling>
          <c:orientation val="minMax"/>
          <c:min val="0"/>
        </c:scaling>
        <c:delete val="0"/>
        <c:axPos val="t"/>
        <c:majorGridlines/>
        <c:min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Beban (kg)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732744"/>
        <c:crosses val="autoZero"/>
        <c:crossBetween val="midCat"/>
      </c:valAx>
      <c:valAx>
        <c:axId val="170732744"/>
        <c:scaling>
          <c:orientation val="maxMin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Penurunan (mm)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8085912"/>
        <c:crossesAt val="0"/>
        <c:crossBetween val="midCat"/>
      </c:valAx>
      <c:spPr>
        <a:noFill/>
        <a:ln>
          <a:solidFill>
            <a:sysClr val="windowText" lastClr="000000"/>
          </a:solidFill>
        </a:ln>
      </c:spPr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ser>
          <c:idx val="1"/>
          <c:order val="1"/>
          <c:tx>
            <c:v>1 lapis</c:v>
          </c:tx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ser>
          <c:idx val="2"/>
          <c:order val="2"/>
          <c:tx>
            <c:v>2 lapis</c:v>
          </c:tx>
          <c:spPr>
            <a:ln w="63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ser>
          <c:idx val="3"/>
          <c:order val="3"/>
          <c:tx>
            <c:v>3 lapis</c:v>
          </c:tx>
          <c:spPr>
            <a:ln w="63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20824"/>
        <c:axId val="171521216"/>
      </c:scatterChart>
      <c:valAx>
        <c:axId val="17152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Deformasi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1216"/>
        <c:crosses val="autoZero"/>
        <c:crossBetween val="midCat"/>
      </c:valAx>
      <c:valAx>
        <c:axId val="1715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0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[1]D10!$D$8:$D$62</c:f>
              <c:numCache>
                <c:formatCode>General</c:formatCode>
                <c:ptCount val="55"/>
                <c:pt idx="0">
                  <c:v>0</c:v>
                </c:pt>
                <c:pt idx="1">
                  <c:v>0.56588424210451671</c:v>
                </c:pt>
                <c:pt idx="2">
                  <c:v>1.1317684842090334</c:v>
                </c:pt>
                <c:pt idx="3">
                  <c:v>1.6976527263135501</c:v>
                </c:pt>
                <c:pt idx="4">
                  <c:v>2.2635369684180668</c:v>
                </c:pt>
                <c:pt idx="5">
                  <c:v>2.8294212105225838</c:v>
                </c:pt>
                <c:pt idx="6">
                  <c:v>2.8294212105225838</c:v>
                </c:pt>
                <c:pt idx="7">
                  <c:v>5.6588424210451675</c:v>
                </c:pt>
                <c:pt idx="8">
                  <c:v>2.8294212105225838</c:v>
                </c:pt>
                <c:pt idx="9">
                  <c:v>5.6588424210451675</c:v>
                </c:pt>
                <c:pt idx="10">
                  <c:v>2.8294212105225838</c:v>
                </c:pt>
                <c:pt idx="11">
                  <c:v>5.6588424210451675</c:v>
                </c:pt>
                <c:pt idx="12">
                  <c:v>2.8294212105225838</c:v>
                </c:pt>
                <c:pt idx="13">
                  <c:v>5.6588424210451675</c:v>
                </c:pt>
                <c:pt idx="14">
                  <c:v>2.8294212105225838</c:v>
                </c:pt>
                <c:pt idx="15">
                  <c:v>5.6588424210451675</c:v>
                </c:pt>
                <c:pt idx="16">
                  <c:v>2.8294212105225838</c:v>
                </c:pt>
                <c:pt idx="17">
                  <c:v>3.9611896947316176</c:v>
                </c:pt>
                <c:pt idx="18">
                  <c:v>5.0929581789406502</c:v>
                </c:pt>
                <c:pt idx="19">
                  <c:v>6.224726663149684</c:v>
                </c:pt>
                <c:pt idx="20">
                  <c:v>7.3564951473587179</c:v>
                </c:pt>
                <c:pt idx="21">
                  <c:v>7.3564951473587179</c:v>
                </c:pt>
                <c:pt idx="22">
                  <c:v>9.0541478736722674</c:v>
                </c:pt>
                <c:pt idx="23">
                  <c:v>7.3564951473587179</c:v>
                </c:pt>
                <c:pt idx="24">
                  <c:v>9.0541478736722674</c:v>
                </c:pt>
                <c:pt idx="25">
                  <c:v>7.3564951473587179</c:v>
                </c:pt>
                <c:pt idx="26">
                  <c:v>9.0541478736722674</c:v>
                </c:pt>
                <c:pt idx="27">
                  <c:v>7.3564951473587179</c:v>
                </c:pt>
                <c:pt idx="28">
                  <c:v>9.0541478736722674</c:v>
                </c:pt>
                <c:pt idx="29">
                  <c:v>7.3564951473587179</c:v>
                </c:pt>
                <c:pt idx="30">
                  <c:v>9.0541478736722674</c:v>
                </c:pt>
                <c:pt idx="31">
                  <c:v>7.3564951473587179</c:v>
                </c:pt>
                <c:pt idx="32">
                  <c:v>9.0541478736722674</c:v>
                </c:pt>
                <c:pt idx="33">
                  <c:v>7.3564951473587179</c:v>
                </c:pt>
                <c:pt idx="34">
                  <c:v>9.0541478736722674</c:v>
                </c:pt>
                <c:pt idx="35">
                  <c:v>7.3564951473587179</c:v>
                </c:pt>
                <c:pt idx="36">
                  <c:v>9.0541478736722674</c:v>
                </c:pt>
                <c:pt idx="37">
                  <c:v>7.3564951473587179</c:v>
                </c:pt>
                <c:pt idx="38">
                  <c:v>2.8294212105225838</c:v>
                </c:pt>
                <c:pt idx="39">
                  <c:v>2.8294212105225838</c:v>
                </c:pt>
                <c:pt idx="40">
                  <c:v>3.9611896947316176</c:v>
                </c:pt>
                <c:pt idx="41">
                  <c:v>5.0929581789406502</c:v>
                </c:pt>
                <c:pt idx="42">
                  <c:v>6.224726663149684</c:v>
                </c:pt>
                <c:pt idx="43">
                  <c:v>7.3564951473587179</c:v>
                </c:pt>
                <c:pt idx="44">
                  <c:v>8.4882636315677509</c:v>
                </c:pt>
                <c:pt idx="45">
                  <c:v>9.6200321157767856</c:v>
                </c:pt>
                <c:pt idx="46">
                  <c:v>10.751800599985819</c:v>
                </c:pt>
                <c:pt idx="47">
                  <c:v>11.883569084194852</c:v>
                </c:pt>
                <c:pt idx="48">
                  <c:v>13.015337568403886</c:v>
                </c:pt>
                <c:pt idx="49">
                  <c:v>14.147106052612919</c:v>
                </c:pt>
                <c:pt idx="50">
                  <c:v>15.278874536821954</c:v>
                </c:pt>
                <c:pt idx="51">
                  <c:v>16.410643021030985</c:v>
                </c:pt>
                <c:pt idx="52">
                  <c:v>17.542411505240018</c:v>
                </c:pt>
                <c:pt idx="53">
                  <c:v>18.674179989449055</c:v>
                </c:pt>
                <c:pt idx="54">
                  <c:v>19.805948473658088</c:v>
                </c:pt>
              </c:numCache>
            </c:numRef>
          </c:xVal>
          <c:yVal>
            <c:numRef>
              <c:f>[1]D10!$H$8:$H$62</c:f>
              <c:numCache>
                <c:formatCode>General</c:formatCode>
                <c:ptCount val="55"/>
                <c:pt idx="0">
                  <c:v>0</c:v>
                </c:pt>
                <c:pt idx="1">
                  <c:v>0.74</c:v>
                </c:pt>
                <c:pt idx="2">
                  <c:v>1.95</c:v>
                </c:pt>
                <c:pt idx="3">
                  <c:v>3.3</c:v>
                </c:pt>
                <c:pt idx="4">
                  <c:v>6</c:v>
                </c:pt>
                <c:pt idx="5">
                  <c:v>10.220000000000001</c:v>
                </c:pt>
                <c:pt idx="6">
                  <c:v>10.61</c:v>
                </c:pt>
                <c:pt idx="7">
                  <c:v>29.58</c:v>
                </c:pt>
                <c:pt idx="8">
                  <c:v>27.88</c:v>
                </c:pt>
                <c:pt idx="9">
                  <c:v>31.2</c:v>
                </c:pt>
                <c:pt idx="10">
                  <c:v>28.43</c:v>
                </c:pt>
                <c:pt idx="11">
                  <c:v>32.18</c:v>
                </c:pt>
                <c:pt idx="12">
                  <c:v>29.5</c:v>
                </c:pt>
                <c:pt idx="13">
                  <c:v>33.020000000000003</c:v>
                </c:pt>
                <c:pt idx="14">
                  <c:v>30.42</c:v>
                </c:pt>
                <c:pt idx="15">
                  <c:v>33.659999999999997</c:v>
                </c:pt>
                <c:pt idx="16">
                  <c:v>31.05</c:v>
                </c:pt>
                <c:pt idx="17">
                  <c:v>32.03</c:v>
                </c:pt>
                <c:pt idx="18">
                  <c:v>33.4</c:v>
                </c:pt>
                <c:pt idx="19">
                  <c:v>36.15</c:v>
                </c:pt>
                <c:pt idx="20">
                  <c:v>46.55</c:v>
                </c:pt>
                <c:pt idx="21">
                  <c:v>48</c:v>
                </c:pt>
                <c:pt idx="22">
                  <c:v>68.03</c:v>
                </c:pt>
                <c:pt idx="23">
                  <c:v>66.56</c:v>
                </c:pt>
                <c:pt idx="24">
                  <c:v>69.8</c:v>
                </c:pt>
                <c:pt idx="25">
                  <c:v>68.260000000000005</c:v>
                </c:pt>
                <c:pt idx="26">
                  <c:v>70.73</c:v>
                </c:pt>
                <c:pt idx="27">
                  <c:v>69.180000000000007</c:v>
                </c:pt>
                <c:pt idx="28">
                  <c:v>71.010000000000005</c:v>
                </c:pt>
                <c:pt idx="29">
                  <c:v>70.430000000000007</c:v>
                </c:pt>
                <c:pt idx="30">
                  <c:v>72.5</c:v>
                </c:pt>
                <c:pt idx="31">
                  <c:v>71.81</c:v>
                </c:pt>
                <c:pt idx="32">
                  <c:v>72.02</c:v>
                </c:pt>
                <c:pt idx="33">
                  <c:v>71.42</c:v>
                </c:pt>
                <c:pt idx="34">
                  <c:v>72.48</c:v>
                </c:pt>
                <c:pt idx="35">
                  <c:v>72.03</c:v>
                </c:pt>
                <c:pt idx="36">
                  <c:v>73.08</c:v>
                </c:pt>
                <c:pt idx="37">
                  <c:v>72.430000000000007</c:v>
                </c:pt>
                <c:pt idx="38">
                  <c:v>70.849999999999994</c:v>
                </c:pt>
                <c:pt idx="39">
                  <c:v>70.64</c:v>
                </c:pt>
                <c:pt idx="40">
                  <c:v>71.25</c:v>
                </c:pt>
                <c:pt idx="41">
                  <c:v>72.239999999999995</c:v>
                </c:pt>
                <c:pt idx="42">
                  <c:v>73.39</c:v>
                </c:pt>
                <c:pt idx="43">
                  <c:v>74.510000000000005</c:v>
                </c:pt>
                <c:pt idx="44">
                  <c:v>78.88</c:v>
                </c:pt>
                <c:pt idx="45">
                  <c:v>94.94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22000"/>
        <c:axId val="171522392"/>
      </c:scatterChart>
      <c:valAx>
        <c:axId val="171522000"/>
        <c:scaling>
          <c:orientation val="minMax"/>
          <c:max val="1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2392"/>
        <c:crosses val="autoZero"/>
        <c:crossBetween val="midCat"/>
        <c:majorUnit val="2"/>
        <c:minorUnit val="0.5"/>
      </c:valAx>
      <c:valAx>
        <c:axId val="17152239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952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ser>
          <c:idx val="1"/>
          <c:order val="1"/>
          <c:tx>
            <c:v>1 Lapis perkuatan</c:v>
          </c:tx>
          <c:spPr>
            <a:ln w="95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ser>
          <c:idx val="2"/>
          <c:order val="2"/>
          <c:tx>
            <c:v>2  Lapis perkuatan</c:v>
          </c:tx>
          <c:spPr>
            <a:ln w="15875" cap="rnd" cmpd="dbl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yVal>
          <c:smooth val="0"/>
        </c:ser>
        <c:ser>
          <c:idx val="3"/>
          <c:order val="3"/>
          <c:tx>
            <c:v>3  Lapis perkuatan</c:v>
          </c:tx>
          <c:spPr>
            <a:ln w="15875" cap="rnd" cmpd="sng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23176"/>
        <c:axId val="171523568"/>
      </c:scatterChart>
      <c:valAx>
        <c:axId val="171523176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523568"/>
        <c:crosses val="autoZero"/>
        <c:crossBetween val="midCat"/>
      </c:valAx>
      <c:valAx>
        <c:axId val="171523568"/>
        <c:scaling>
          <c:orientation val="maxMin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523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Beban awal-siklus 1</c:v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'D20'!$D$114:$D$120</c:f>
              <c:numCache>
                <c:formatCode>0.00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'D20'!$E$114:$E$120</c:f>
              <c:numCache>
                <c:formatCode>0.00</c:formatCode>
                <c:ptCount val="7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</c:numCache>
            </c:numRef>
          </c:yVal>
          <c:smooth val="0"/>
        </c:ser>
        <c:ser>
          <c:idx val="2"/>
          <c:order val="2"/>
          <c:tx>
            <c:v>Beban awal-siklus 2</c:v>
          </c:tx>
          <c:spPr>
            <a:ln w="22225">
              <a:solidFill>
                <a:srgbClr val="00B05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'D20'!$F$114:$F$122</c:f>
              <c:numCache>
                <c:formatCode>0.00</c:formatCode>
                <c:ptCount val="9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</c:numCache>
            </c:numRef>
          </c:xVal>
          <c:yVal>
            <c:numRef>
              <c:f>'D20'!$G$114:$G$122</c:f>
              <c:numCache>
                <c:formatCode>0.00</c:formatCode>
                <c:ptCount val="9"/>
                <c:pt idx="0">
                  <c:v>20.89</c:v>
                </c:pt>
                <c:pt idx="1">
                  <c:v>20.89</c:v>
                </c:pt>
                <c:pt idx="2">
                  <c:v>21.239999999999995</c:v>
                </c:pt>
                <c:pt idx="3">
                  <c:v>21.700000000000003</c:v>
                </c:pt>
                <c:pt idx="4">
                  <c:v>22.159999999999997</c:v>
                </c:pt>
                <c:pt idx="5">
                  <c:v>23.299999999999997</c:v>
                </c:pt>
                <c:pt idx="6">
                  <c:v>26.319999999999993</c:v>
                </c:pt>
                <c:pt idx="7">
                  <c:v>37.299999999999997</c:v>
                </c:pt>
                <c:pt idx="8">
                  <c:v>55.930000000000007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24352"/>
        <c:axId val="171524744"/>
      </c:scatterChart>
      <c:valAx>
        <c:axId val="171524352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524744"/>
        <c:crosses val="autoZero"/>
        <c:crossBetween val="midCat"/>
      </c:valAx>
      <c:valAx>
        <c:axId val="171524744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524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1387073103854"/>
          <c:y val="0.76622172187361715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'D20'!$C$125:$C$129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Beban awal-siklus 1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'D20'!$D$125:$D$131</c:f>
              <c:numCache>
                <c:formatCode>General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'D20'!$E$125:$E$131</c:f>
              <c:numCache>
                <c:formatCode>0.00</c:formatCode>
                <c:ptCount val="7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</c:numCache>
            </c:numRef>
          </c:yVal>
          <c:smooth val="0"/>
        </c:ser>
        <c:ser>
          <c:idx val="2"/>
          <c:order val="2"/>
          <c:tx>
            <c:v>Beban awal-siklus 2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'D20'!$F$125:$F$140</c:f>
              <c:numCache>
                <c:formatCode>0.00</c:formatCode>
                <c:ptCount val="16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  <c:pt idx="9">
                  <c:v>18.483936780806541</c:v>
                </c:pt>
                <c:pt idx="10">
                  <c:v>22.738466719539087</c:v>
                </c:pt>
              </c:numCache>
            </c:numRef>
          </c:xVal>
          <c:yVal>
            <c:numRef>
              <c:f>'D20'!$G$125:$G$135</c:f>
              <c:numCache>
                <c:formatCode>0.00</c:formatCode>
                <c:ptCount val="11"/>
                <c:pt idx="0">
                  <c:v>11.59</c:v>
                </c:pt>
                <c:pt idx="1">
                  <c:v>11.879999999999999</c:v>
                </c:pt>
                <c:pt idx="2">
                  <c:v>12.370000000000001</c:v>
                </c:pt>
                <c:pt idx="3">
                  <c:v>13.309999999999999</c:v>
                </c:pt>
                <c:pt idx="4">
                  <c:v>14.09</c:v>
                </c:pt>
                <c:pt idx="5">
                  <c:v>15.59</c:v>
                </c:pt>
                <c:pt idx="6">
                  <c:v>17.860000000000003</c:v>
                </c:pt>
                <c:pt idx="7">
                  <c:v>21.970000000000002</c:v>
                </c:pt>
                <c:pt idx="8">
                  <c:v>28.169999999999998</c:v>
                </c:pt>
                <c:pt idx="9">
                  <c:v>36.739999999999995</c:v>
                </c:pt>
                <c:pt idx="10">
                  <c:v>55.210000000000008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2752"/>
        <c:axId val="171773144"/>
      </c:scatterChart>
      <c:valAx>
        <c:axId val="171772752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3144"/>
        <c:crosses val="autoZero"/>
        <c:crossBetween val="midCat"/>
      </c:valAx>
      <c:valAx>
        <c:axId val="171773144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1387073103854"/>
          <c:y val="0.76622172187361715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9331397224673286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Beban awal-siklik 1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'D20'!$D$143:$D$164</c:f>
              <c:numCache>
                <c:formatCode>0.00</c:formatCode>
                <c:ptCount val="22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'D20'!$E$143:$E$164</c:f>
              <c:numCache>
                <c:formatCode>0.00</c:formatCode>
                <c:ptCount val="22"/>
                <c:pt idx="0">
                  <c:v>20.89</c:v>
                </c:pt>
                <c:pt idx="1">
                  <c:v>46.2</c:v>
                </c:pt>
                <c:pt idx="2">
                  <c:v>43.92</c:v>
                </c:pt>
                <c:pt idx="3">
                  <c:v>49.57</c:v>
                </c:pt>
                <c:pt idx="4">
                  <c:v>47.12</c:v>
                </c:pt>
                <c:pt idx="5">
                  <c:v>51.56</c:v>
                </c:pt>
                <c:pt idx="6">
                  <c:v>48.94</c:v>
                </c:pt>
                <c:pt idx="7">
                  <c:v>53.38</c:v>
                </c:pt>
                <c:pt idx="8">
                  <c:v>50.75</c:v>
                </c:pt>
                <c:pt idx="9">
                  <c:v>54.78</c:v>
                </c:pt>
                <c:pt idx="10">
                  <c:v>51.99</c:v>
                </c:pt>
                <c:pt idx="11">
                  <c:v>52.49</c:v>
                </c:pt>
                <c:pt idx="12">
                  <c:v>53.13</c:v>
                </c:pt>
                <c:pt idx="13">
                  <c:v>54.38</c:v>
                </c:pt>
                <c:pt idx="14">
                  <c:v>72.239999999999995</c:v>
                </c:pt>
              </c:numCache>
            </c:numRef>
          </c:yVal>
          <c:smooth val="0"/>
        </c:ser>
        <c:ser>
          <c:idx val="2"/>
          <c:order val="2"/>
          <c:tx>
            <c:v>Beban awal-siklik 2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'D20'!$F$143:$F$173</c:f>
              <c:numCache>
                <c:formatCode>0.00</c:formatCode>
                <c:ptCount val="31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</c:numCache>
            </c:numRef>
          </c:xVal>
          <c:yVal>
            <c:numRef>
              <c:f>'D20'!$G$143:$G$173</c:f>
              <c:numCache>
                <c:formatCode>0.00</c:formatCode>
                <c:ptCount val="31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  <c:pt idx="7">
                  <c:v>58.089999999999996</c:v>
                </c:pt>
                <c:pt idx="8">
                  <c:v>63.139999999999993</c:v>
                </c:pt>
                <c:pt idx="9">
                  <c:v>62.940000000000005</c:v>
                </c:pt>
                <c:pt idx="10">
                  <c:v>64.650000000000006</c:v>
                </c:pt>
                <c:pt idx="11">
                  <c:v>64.240000000000009</c:v>
                </c:pt>
                <c:pt idx="12">
                  <c:v>65.550000000000011</c:v>
                </c:pt>
                <c:pt idx="13">
                  <c:v>65.12</c:v>
                </c:pt>
                <c:pt idx="14">
                  <c:v>66.5</c:v>
                </c:pt>
                <c:pt idx="15">
                  <c:v>66.139999999999986</c:v>
                </c:pt>
                <c:pt idx="16">
                  <c:v>67.599999999999994</c:v>
                </c:pt>
                <c:pt idx="17">
                  <c:v>67.289999999999992</c:v>
                </c:pt>
                <c:pt idx="18">
                  <c:v>68.389999999999986</c:v>
                </c:pt>
                <c:pt idx="19">
                  <c:v>68.03</c:v>
                </c:pt>
                <c:pt idx="20">
                  <c:v>68.930000000000007</c:v>
                </c:pt>
                <c:pt idx="21">
                  <c:v>68.53</c:v>
                </c:pt>
                <c:pt idx="22">
                  <c:v>65.539999999999992</c:v>
                </c:pt>
                <c:pt idx="23">
                  <c:v>65.539999999999992</c:v>
                </c:pt>
                <c:pt idx="24">
                  <c:v>65.889999999999986</c:v>
                </c:pt>
                <c:pt idx="25">
                  <c:v>66.349999999999994</c:v>
                </c:pt>
                <c:pt idx="26">
                  <c:v>66.81</c:v>
                </c:pt>
                <c:pt idx="27">
                  <c:v>67.949999999999989</c:v>
                </c:pt>
                <c:pt idx="28">
                  <c:v>70.97</c:v>
                </c:pt>
                <c:pt idx="29">
                  <c:v>81.949999999999989</c:v>
                </c:pt>
                <c:pt idx="30">
                  <c:v>100.58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3928"/>
        <c:axId val="171774320"/>
      </c:scatterChart>
      <c:valAx>
        <c:axId val="171773928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4320"/>
        <c:crosses val="autoZero"/>
        <c:crossBetween val="midCat"/>
      </c:valAx>
      <c:valAx>
        <c:axId val="171774320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3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32376938773428"/>
          <c:y val="0.85821629967009205"/>
          <c:w val="0.81562527370923577"/>
          <c:h val="0.141783700329907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9165580432519689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marker>
            <c:symbol val="triangle"/>
            <c:size val="5"/>
          </c:marker>
          <c:xVal>
            <c:numRef>
              <c:f>'D20'!$B$177:$B$181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'D20'!$C$177:$C$181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Beban awal-siklik 1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'D20'!$D$177:$D$191</c:f>
              <c:numCache>
                <c:formatCode>0.00</c:formatCode>
                <c:ptCount val="15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'D20'!$E$177:$E$191</c:f>
              <c:numCache>
                <c:formatCode>0.00</c:formatCode>
                <c:ptCount val="15"/>
                <c:pt idx="0">
                  <c:v>11.59</c:v>
                </c:pt>
                <c:pt idx="1">
                  <c:v>23</c:v>
                </c:pt>
                <c:pt idx="2">
                  <c:v>20.07</c:v>
                </c:pt>
                <c:pt idx="3">
                  <c:v>24.56</c:v>
                </c:pt>
                <c:pt idx="4">
                  <c:v>21.55</c:v>
                </c:pt>
                <c:pt idx="5">
                  <c:v>25.61</c:v>
                </c:pt>
                <c:pt idx="6">
                  <c:v>22.63</c:v>
                </c:pt>
                <c:pt idx="7">
                  <c:v>26.34</c:v>
                </c:pt>
                <c:pt idx="8">
                  <c:v>23.36</c:v>
                </c:pt>
                <c:pt idx="9">
                  <c:v>26.83</c:v>
                </c:pt>
                <c:pt idx="10">
                  <c:v>23.9</c:v>
                </c:pt>
                <c:pt idx="11">
                  <c:v>24.36</c:v>
                </c:pt>
                <c:pt idx="12">
                  <c:v>25.33</c:v>
                </c:pt>
                <c:pt idx="13">
                  <c:v>27.25</c:v>
                </c:pt>
                <c:pt idx="14">
                  <c:v>32</c:v>
                </c:pt>
              </c:numCache>
            </c:numRef>
          </c:yVal>
          <c:smooth val="0"/>
        </c:ser>
        <c:ser>
          <c:idx val="2"/>
          <c:order val="2"/>
          <c:tx>
            <c:v>Beban awal-siklik 2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'D20'!$F$177:$F$209</c:f>
              <c:numCache>
                <c:formatCode>0.00</c:formatCode>
                <c:ptCount val="33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  <c:pt idx="31">
                  <c:v>18.483936780806541</c:v>
                </c:pt>
                <c:pt idx="32">
                  <c:v>22.738466719539087</c:v>
                </c:pt>
              </c:numCache>
            </c:numRef>
          </c:xVal>
          <c:yVal>
            <c:numRef>
              <c:f>'D20'!$G$177:$G$209</c:f>
              <c:numCache>
                <c:formatCode>0.00</c:formatCode>
                <c:ptCount val="33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  <c:pt idx="7">
                  <c:v>25.23</c:v>
                </c:pt>
                <c:pt idx="8">
                  <c:v>26.84</c:v>
                </c:pt>
                <c:pt idx="9">
                  <c:v>26.38</c:v>
                </c:pt>
                <c:pt idx="10">
                  <c:v>27.610000000000003</c:v>
                </c:pt>
                <c:pt idx="11">
                  <c:v>27.19</c:v>
                </c:pt>
                <c:pt idx="12">
                  <c:v>28.250000000000004</c:v>
                </c:pt>
                <c:pt idx="13">
                  <c:v>27.81</c:v>
                </c:pt>
                <c:pt idx="14">
                  <c:v>28.750000000000004</c:v>
                </c:pt>
                <c:pt idx="15">
                  <c:v>28.330000000000002</c:v>
                </c:pt>
                <c:pt idx="16">
                  <c:v>29.140000000000004</c:v>
                </c:pt>
                <c:pt idx="17">
                  <c:v>28.750000000000004</c:v>
                </c:pt>
                <c:pt idx="18">
                  <c:v>29.930000000000003</c:v>
                </c:pt>
                <c:pt idx="19">
                  <c:v>29.580000000000002</c:v>
                </c:pt>
                <c:pt idx="20">
                  <c:v>30.38</c:v>
                </c:pt>
                <c:pt idx="21">
                  <c:v>29.94</c:v>
                </c:pt>
                <c:pt idx="22">
                  <c:v>25.19</c:v>
                </c:pt>
                <c:pt idx="23">
                  <c:v>25.48</c:v>
                </c:pt>
                <c:pt idx="24">
                  <c:v>25.970000000000002</c:v>
                </c:pt>
                <c:pt idx="25">
                  <c:v>26.91</c:v>
                </c:pt>
                <c:pt idx="26">
                  <c:v>27.69</c:v>
                </c:pt>
                <c:pt idx="27">
                  <c:v>29.19</c:v>
                </c:pt>
                <c:pt idx="28">
                  <c:v>31.460000000000004</c:v>
                </c:pt>
                <c:pt idx="29">
                  <c:v>35.570000000000007</c:v>
                </c:pt>
                <c:pt idx="30">
                  <c:v>41.769999999999996</c:v>
                </c:pt>
                <c:pt idx="31">
                  <c:v>50.34</c:v>
                </c:pt>
                <c:pt idx="32">
                  <c:v>68.81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5104"/>
        <c:axId val="171775496"/>
      </c:scatterChart>
      <c:valAx>
        <c:axId val="171775104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5496"/>
        <c:crosses val="autoZero"/>
        <c:crossBetween val="midCat"/>
      </c:valAx>
      <c:valAx>
        <c:axId val="171775496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32376938773428"/>
          <c:y val="0.82689899872130268"/>
          <c:w val="0.81562527370923577"/>
          <c:h val="0.141783700329907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[2]D20!$D$8:$D$61</c:f>
              <c:numCache>
                <c:formatCode>General</c:formatCode>
                <c:ptCount val="54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[2]D20!$I$8:$I$61</c:f>
              <c:numCache>
                <c:formatCode>General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6280"/>
        <c:axId val="171776672"/>
      </c:scatterChart>
      <c:valAx>
        <c:axId val="1717762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6672"/>
        <c:crosses val="autoZero"/>
        <c:crossBetween val="midCat"/>
      </c:valAx>
      <c:valAx>
        <c:axId val="17177667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6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[3]D10!$D$8:$D$62</c:f>
              <c:numCache>
                <c:formatCode>General</c:formatCode>
                <c:ptCount val="55"/>
                <c:pt idx="0">
                  <c:v>0</c:v>
                </c:pt>
                <c:pt idx="1">
                  <c:v>0.56588424210451671</c:v>
                </c:pt>
                <c:pt idx="2">
                  <c:v>1.1317684842090334</c:v>
                </c:pt>
                <c:pt idx="3">
                  <c:v>1.6976527263135501</c:v>
                </c:pt>
                <c:pt idx="4">
                  <c:v>2.2635369684180668</c:v>
                </c:pt>
                <c:pt idx="5">
                  <c:v>2.8294212105225838</c:v>
                </c:pt>
                <c:pt idx="6">
                  <c:v>2.8294212105225838</c:v>
                </c:pt>
                <c:pt idx="7">
                  <c:v>5.6588424210451675</c:v>
                </c:pt>
                <c:pt idx="8">
                  <c:v>2.8294212105225838</c:v>
                </c:pt>
                <c:pt idx="9">
                  <c:v>5.6588424210451675</c:v>
                </c:pt>
                <c:pt idx="10">
                  <c:v>2.8294212105225838</c:v>
                </c:pt>
                <c:pt idx="11">
                  <c:v>5.6588424210451675</c:v>
                </c:pt>
                <c:pt idx="12">
                  <c:v>2.8294212105225838</c:v>
                </c:pt>
                <c:pt idx="13">
                  <c:v>5.6588424210451675</c:v>
                </c:pt>
                <c:pt idx="14">
                  <c:v>2.8294212105225838</c:v>
                </c:pt>
                <c:pt idx="15">
                  <c:v>5.6588424210451675</c:v>
                </c:pt>
                <c:pt idx="16">
                  <c:v>2.8294212105225838</c:v>
                </c:pt>
                <c:pt idx="17">
                  <c:v>3.9611896947316176</c:v>
                </c:pt>
                <c:pt idx="18">
                  <c:v>5.0929581789406502</c:v>
                </c:pt>
                <c:pt idx="19">
                  <c:v>6.224726663149684</c:v>
                </c:pt>
                <c:pt idx="20">
                  <c:v>7.3564951473587179</c:v>
                </c:pt>
                <c:pt idx="21">
                  <c:v>7.3564951473587179</c:v>
                </c:pt>
                <c:pt idx="22">
                  <c:v>9.0541478736722674</c:v>
                </c:pt>
                <c:pt idx="23">
                  <c:v>7.3564951473587179</c:v>
                </c:pt>
                <c:pt idx="24">
                  <c:v>9.0541478736722674</c:v>
                </c:pt>
                <c:pt idx="25">
                  <c:v>7.3564951473587179</c:v>
                </c:pt>
                <c:pt idx="26">
                  <c:v>9.0541478736722674</c:v>
                </c:pt>
                <c:pt idx="27">
                  <c:v>7.3564951473587179</c:v>
                </c:pt>
                <c:pt idx="28">
                  <c:v>9.0541478736722674</c:v>
                </c:pt>
                <c:pt idx="29">
                  <c:v>7.3564951473587179</c:v>
                </c:pt>
                <c:pt idx="30">
                  <c:v>9.0541478736722674</c:v>
                </c:pt>
                <c:pt idx="31">
                  <c:v>7.3564951473587179</c:v>
                </c:pt>
                <c:pt idx="32">
                  <c:v>9.0541478736722674</c:v>
                </c:pt>
                <c:pt idx="33">
                  <c:v>7.3564951473587179</c:v>
                </c:pt>
                <c:pt idx="34">
                  <c:v>9.0541478736722674</c:v>
                </c:pt>
                <c:pt idx="35">
                  <c:v>7.3564951473587179</c:v>
                </c:pt>
                <c:pt idx="36">
                  <c:v>9.0541478736722674</c:v>
                </c:pt>
                <c:pt idx="37">
                  <c:v>7.3564951473587179</c:v>
                </c:pt>
                <c:pt idx="38">
                  <c:v>2.8294212105225838</c:v>
                </c:pt>
                <c:pt idx="39">
                  <c:v>2.8294212105225838</c:v>
                </c:pt>
                <c:pt idx="40">
                  <c:v>3.9611896947316176</c:v>
                </c:pt>
                <c:pt idx="41">
                  <c:v>5.0929581789406502</c:v>
                </c:pt>
                <c:pt idx="42">
                  <c:v>6.224726663149684</c:v>
                </c:pt>
                <c:pt idx="43">
                  <c:v>7.3564951473587179</c:v>
                </c:pt>
                <c:pt idx="44">
                  <c:v>8.4882636315677509</c:v>
                </c:pt>
                <c:pt idx="45">
                  <c:v>9.6200321157767856</c:v>
                </c:pt>
                <c:pt idx="46">
                  <c:v>10.751800599985819</c:v>
                </c:pt>
                <c:pt idx="47">
                  <c:v>11.883569084194852</c:v>
                </c:pt>
                <c:pt idx="48">
                  <c:v>13.015337568403886</c:v>
                </c:pt>
                <c:pt idx="49">
                  <c:v>14.147106052612919</c:v>
                </c:pt>
                <c:pt idx="50">
                  <c:v>15.278874536821954</c:v>
                </c:pt>
                <c:pt idx="51">
                  <c:v>16.410643021030985</c:v>
                </c:pt>
                <c:pt idx="52">
                  <c:v>17.542411505240018</c:v>
                </c:pt>
                <c:pt idx="53">
                  <c:v>18.674179989449055</c:v>
                </c:pt>
                <c:pt idx="54">
                  <c:v>19.805948473658088</c:v>
                </c:pt>
              </c:numCache>
            </c:numRef>
          </c:xVal>
          <c:yVal>
            <c:numRef>
              <c:f>[3]D10!$H$8:$H$62</c:f>
              <c:numCache>
                <c:formatCode>General</c:formatCode>
                <c:ptCount val="55"/>
                <c:pt idx="0">
                  <c:v>0</c:v>
                </c:pt>
                <c:pt idx="1">
                  <c:v>0.74</c:v>
                </c:pt>
                <c:pt idx="2">
                  <c:v>1.95</c:v>
                </c:pt>
                <c:pt idx="3">
                  <c:v>3.3</c:v>
                </c:pt>
                <c:pt idx="4">
                  <c:v>6</c:v>
                </c:pt>
                <c:pt idx="5">
                  <c:v>10.220000000000001</c:v>
                </c:pt>
                <c:pt idx="6">
                  <c:v>10.61</c:v>
                </c:pt>
                <c:pt idx="7">
                  <c:v>29.58</c:v>
                </c:pt>
                <c:pt idx="8">
                  <c:v>27.88</c:v>
                </c:pt>
                <c:pt idx="9">
                  <c:v>31.2</c:v>
                </c:pt>
                <c:pt idx="10">
                  <c:v>28.43</c:v>
                </c:pt>
                <c:pt idx="11">
                  <c:v>32.18</c:v>
                </c:pt>
                <c:pt idx="12">
                  <c:v>29.5</c:v>
                </c:pt>
                <c:pt idx="13">
                  <c:v>33.020000000000003</c:v>
                </c:pt>
                <c:pt idx="14">
                  <c:v>30.42</c:v>
                </c:pt>
                <c:pt idx="15">
                  <c:v>33.659999999999997</c:v>
                </c:pt>
                <c:pt idx="16">
                  <c:v>31.05</c:v>
                </c:pt>
                <c:pt idx="17">
                  <c:v>32.03</c:v>
                </c:pt>
                <c:pt idx="18">
                  <c:v>33.4</c:v>
                </c:pt>
                <c:pt idx="19">
                  <c:v>36.15</c:v>
                </c:pt>
                <c:pt idx="20">
                  <c:v>46.55</c:v>
                </c:pt>
                <c:pt idx="21">
                  <c:v>48</c:v>
                </c:pt>
                <c:pt idx="22">
                  <c:v>68.03</c:v>
                </c:pt>
                <c:pt idx="23">
                  <c:v>66.56</c:v>
                </c:pt>
                <c:pt idx="24">
                  <c:v>69.8</c:v>
                </c:pt>
                <c:pt idx="25">
                  <c:v>68.260000000000005</c:v>
                </c:pt>
                <c:pt idx="26">
                  <c:v>70.73</c:v>
                </c:pt>
                <c:pt idx="27">
                  <c:v>69.180000000000007</c:v>
                </c:pt>
                <c:pt idx="28">
                  <c:v>71.010000000000005</c:v>
                </c:pt>
                <c:pt idx="29">
                  <c:v>70.430000000000007</c:v>
                </c:pt>
                <c:pt idx="30">
                  <c:v>72.5</c:v>
                </c:pt>
                <c:pt idx="31">
                  <c:v>71.81</c:v>
                </c:pt>
                <c:pt idx="32">
                  <c:v>72.02</c:v>
                </c:pt>
                <c:pt idx="33">
                  <c:v>71.42</c:v>
                </c:pt>
                <c:pt idx="34">
                  <c:v>72.48</c:v>
                </c:pt>
                <c:pt idx="35">
                  <c:v>72.03</c:v>
                </c:pt>
                <c:pt idx="36">
                  <c:v>73.08</c:v>
                </c:pt>
                <c:pt idx="37">
                  <c:v>72.430000000000007</c:v>
                </c:pt>
                <c:pt idx="38">
                  <c:v>70.849999999999994</c:v>
                </c:pt>
                <c:pt idx="39">
                  <c:v>70.64</c:v>
                </c:pt>
                <c:pt idx="40">
                  <c:v>71.25</c:v>
                </c:pt>
                <c:pt idx="41">
                  <c:v>72.239999999999995</c:v>
                </c:pt>
                <c:pt idx="42">
                  <c:v>73.39</c:v>
                </c:pt>
                <c:pt idx="43">
                  <c:v>74.510000000000005</c:v>
                </c:pt>
                <c:pt idx="44">
                  <c:v>78.88</c:v>
                </c:pt>
                <c:pt idx="45">
                  <c:v>94.94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7456"/>
        <c:axId val="171777848"/>
      </c:scatterChart>
      <c:valAx>
        <c:axId val="171777456"/>
        <c:scaling>
          <c:orientation val="minMax"/>
          <c:max val="1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7848"/>
        <c:crosses val="autoZero"/>
        <c:crossBetween val="midCat"/>
        <c:majorUnit val="2"/>
        <c:minorUnit val="0.5"/>
      </c:valAx>
      <c:valAx>
        <c:axId val="17177784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[2]D20!$D$8:$D$61</c:f>
              <c:numCache>
                <c:formatCode>General</c:formatCode>
                <c:ptCount val="54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[2]D20!$L$8:$L$61</c:f>
              <c:numCache>
                <c:formatCode>General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8632"/>
        <c:axId val="171779024"/>
      </c:scatterChart>
      <c:valAx>
        <c:axId val="1717786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9024"/>
        <c:crosses val="autoZero"/>
        <c:crossBetween val="midCat"/>
      </c:valAx>
      <c:valAx>
        <c:axId val="1717790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8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'1'!$AA$8:$AA$38</c:f>
              <c:numCache>
                <c:formatCode>0.00</c:formatCode>
                <c:ptCount val="31"/>
                <c:pt idx="0">
                  <c:v>1.5649999999999999</c:v>
                </c:pt>
                <c:pt idx="1">
                  <c:v>3.5649999999999999</c:v>
                </c:pt>
                <c:pt idx="2">
                  <c:v>1.5649999999999999</c:v>
                </c:pt>
                <c:pt idx="3">
                  <c:v>3.5649999999999999</c:v>
                </c:pt>
                <c:pt idx="4">
                  <c:v>5.5649999999999995</c:v>
                </c:pt>
                <c:pt idx="5">
                  <c:v>3.5649999999999995</c:v>
                </c:pt>
                <c:pt idx="6">
                  <c:v>1.5649999999999995</c:v>
                </c:pt>
                <c:pt idx="7">
                  <c:v>3.5649999999999995</c:v>
                </c:pt>
                <c:pt idx="8">
                  <c:v>5.5649999999999995</c:v>
                </c:pt>
                <c:pt idx="9">
                  <c:v>7.5649999999999995</c:v>
                </c:pt>
                <c:pt idx="10">
                  <c:v>5.5649999999999995</c:v>
                </c:pt>
                <c:pt idx="11">
                  <c:v>3.5649999999999995</c:v>
                </c:pt>
                <c:pt idx="12">
                  <c:v>1.5649999999999995</c:v>
                </c:pt>
                <c:pt idx="13">
                  <c:v>3.5649999999999995</c:v>
                </c:pt>
                <c:pt idx="14">
                  <c:v>5.5649999999999995</c:v>
                </c:pt>
                <c:pt idx="15">
                  <c:v>7.5649999999999995</c:v>
                </c:pt>
                <c:pt idx="16">
                  <c:v>9.5649999999999995</c:v>
                </c:pt>
                <c:pt idx="17">
                  <c:v>7.5649999999999995</c:v>
                </c:pt>
                <c:pt idx="18">
                  <c:v>5.5649999999999995</c:v>
                </c:pt>
                <c:pt idx="19">
                  <c:v>3.5649999999999995</c:v>
                </c:pt>
                <c:pt idx="20">
                  <c:v>1.5649999999999995</c:v>
                </c:pt>
                <c:pt idx="21">
                  <c:v>3.5649999999999995</c:v>
                </c:pt>
                <c:pt idx="22">
                  <c:v>5.5649999999999995</c:v>
                </c:pt>
                <c:pt idx="23">
                  <c:v>7.5649999999999995</c:v>
                </c:pt>
                <c:pt idx="24">
                  <c:v>9.5649999999999995</c:v>
                </c:pt>
                <c:pt idx="25">
                  <c:v>11.565</c:v>
                </c:pt>
                <c:pt idx="26">
                  <c:v>9.5649999999999995</c:v>
                </c:pt>
                <c:pt idx="27">
                  <c:v>7.5649999999999995</c:v>
                </c:pt>
                <c:pt idx="28">
                  <c:v>5.5649999999999995</c:v>
                </c:pt>
                <c:pt idx="29">
                  <c:v>3.5649999999999995</c:v>
                </c:pt>
                <c:pt idx="30">
                  <c:v>1.5649999999999995</c:v>
                </c:pt>
              </c:numCache>
            </c:numRef>
          </c:xVal>
          <c:yVal>
            <c:numRef>
              <c:f>'1'!$AB$8:$AB$38</c:f>
              <c:numCache>
                <c:formatCode>0.00</c:formatCode>
                <c:ptCount val="31"/>
                <c:pt idx="0">
                  <c:v>3.17</c:v>
                </c:pt>
                <c:pt idx="1">
                  <c:v>8.3800000000000008</c:v>
                </c:pt>
                <c:pt idx="2">
                  <c:v>7.2</c:v>
                </c:pt>
                <c:pt idx="3">
                  <c:v>8.64</c:v>
                </c:pt>
                <c:pt idx="4">
                  <c:v>13.25</c:v>
                </c:pt>
                <c:pt idx="5">
                  <c:v>12.54</c:v>
                </c:pt>
                <c:pt idx="6">
                  <c:v>10.68</c:v>
                </c:pt>
                <c:pt idx="7">
                  <c:v>11.73</c:v>
                </c:pt>
                <c:pt idx="8">
                  <c:v>13.48</c:v>
                </c:pt>
                <c:pt idx="9">
                  <c:v>17.010000000000002</c:v>
                </c:pt>
                <c:pt idx="10">
                  <c:v>16.649999999999999</c:v>
                </c:pt>
                <c:pt idx="11">
                  <c:v>15.41</c:v>
                </c:pt>
                <c:pt idx="12">
                  <c:v>13.33</c:v>
                </c:pt>
                <c:pt idx="13">
                  <c:v>14.32</c:v>
                </c:pt>
                <c:pt idx="14">
                  <c:v>15.99</c:v>
                </c:pt>
                <c:pt idx="15">
                  <c:v>18.239999999999998</c:v>
                </c:pt>
                <c:pt idx="16">
                  <c:v>22.26</c:v>
                </c:pt>
                <c:pt idx="17">
                  <c:v>21.8</c:v>
                </c:pt>
                <c:pt idx="18">
                  <c:v>20.78</c:v>
                </c:pt>
                <c:pt idx="19">
                  <c:v>19.350000000000001</c:v>
                </c:pt>
                <c:pt idx="20">
                  <c:v>16.93</c:v>
                </c:pt>
                <c:pt idx="21">
                  <c:v>17.91</c:v>
                </c:pt>
                <c:pt idx="22">
                  <c:v>19.100000000000001</c:v>
                </c:pt>
                <c:pt idx="23">
                  <c:v>20.81</c:v>
                </c:pt>
                <c:pt idx="24">
                  <c:v>22.79</c:v>
                </c:pt>
                <c:pt idx="25">
                  <c:v>26.42</c:v>
                </c:pt>
                <c:pt idx="26">
                  <c:v>26.13</c:v>
                </c:pt>
                <c:pt idx="27">
                  <c:v>25.4</c:v>
                </c:pt>
                <c:pt idx="28">
                  <c:v>24.13</c:v>
                </c:pt>
                <c:pt idx="29">
                  <c:v>22.4</c:v>
                </c:pt>
                <c:pt idx="30">
                  <c:v>19.79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3920"/>
        <c:axId val="170734312"/>
      </c:scatterChart>
      <c:valAx>
        <c:axId val="170733920"/>
        <c:scaling>
          <c:orientation val="minMax"/>
          <c:max val="12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Beban (kg)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734312"/>
        <c:crosses val="autoZero"/>
        <c:crossBetween val="midCat"/>
        <c:majorUnit val="2"/>
        <c:minorUnit val="0.5"/>
      </c:valAx>
      <c:valAx>
        <c:axId val="17073431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Penurunan (mm)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733920"/>
        <c:crossesAt val="0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2415296860144"/>
          <c:y val="5.9722392233318947E-2"/>
          <c:w val="0.7938403489674104"/>
          <c:h val="0.73986735040070617"/>
        </c:manualLayout>
      </c:layout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[2]D20!$R$8:$R$61</c:f>
              <c:numCache>
                <c:formatCode>General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xVal>
          <c:yVal>
            <c:numRef>
              <c:f>[2]D20!$D$8:$D$61</c:f>
              <c:numCache>
                <c:formatCode>General</c:formatCode>
                <c:ptCount val="54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779808"/>
        <c:axId val="171780200"/>
      </c:scatterChart>
      <c:valAx>
        <c:axId val="171779808"/>
        <c:scaling>
          <c:orientation val="minMax"/>
          <c:max val="14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Deformasi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80200"/>
        <c:crosses val="autoZero"/>
        <c:crossBetween val="midCat"/>
        <c:majorUnit val="20"/>
      </c:valAx>
      <c:valAx>
        <c:axId val="171780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177980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8270103755821"/>
          <c:y val="0.13669570547950841"/>
          <c:w val="0.810945581868734"/>
          <c:h val="0.75614193284378695"/>
        </c:manualLayout>
      </c:layout>
      <c:scatterChart>
        <c:scatterStyle val="lineMarker"/>
        <c:varyColors val="0"/>
        <c:ser>
          <c:idx val="3"/>
          <c:order val="0"/>
          <c:tx>
            <c:v>Rata-rata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'D20'!$AO$7:$AO$10</c:f>
              <c:numCache>
                <c:formatCode>General</c:formatCode>
                <c:ptCount val="4"/>
                <c:pt idx="0">
                  <c:v>0</c:v>
                </c:pt>
                <c:pt idx="1">
                  <c:v>54.458785051058229</c:v>
                </c:pt>
                <c:pt idx="2">
                  <c:v>65.248862714393866</c:v>
                </c:pt>
                <c:pt idx="3">
                  <c:v>67.466537993246234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1496"/>
        <c:axId val="254891888"/>
      </c:scatterChart>
      <c:valAx>
        <c:axId val="2548914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Jumlah lapis perkuatan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1888"/>
        <c:crosses val="autoZero"/>
        <c:crossBetween val="midCat"/>
      </c:valAx>
      <c:valAx>
        <c:axId val="254891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Reduksi penurunan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149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7.9328595165205573E-2"/>
          <c:w val="0.78929646792501285"/>
          <c:h val="0.71380857898511307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'D20'!$AO$14:$AQ$14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'D20'!$AO$15:$AQ$15</c:f>
              <c:numCache>
                <c:formatCode>General</c:formatCode>
                <c:ptCount val="3"/>
                <c:pt idx="0">
                  <c:v>151.46004158290469</c:v>
                </c:pt>
                <c:pt idx="1">
                  <c:v>250.17578657916116</c:v>
                </c:pt>
                <c:pt idx="2">
                  <c:v>362.41361042529468</c:v>
                </c:pt>
              </c:numCache>
            </c:numRef>
          </c:yVal>
          <c:smooth val="0"/>
        </c:ser>
        <c:ser>
          <c:idx val="1"/>
          <c:order val="1"/>
          <c:tx>
            <c:v>1 Lapis perkuatan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'D20'!$AR$14:$AT$14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'D20'!$AR$15:$AT$15</c:f>
              <c:numCache>
                <c:formatCode>General</c:formatCode>
                <c:ptCount val="3"/>
                <c:pt idx="0">
                  <c:v>298.7724521876184</c:v>
                </c:pt>
                <c:pt idx="1">
                  <c:v>588.93521743343365</c:v>
                </c:pt>
                <c:pt idx="2">
                  <c:v>448.74980400899142</c:v>
                </c:pt>
              </c:numCache>
            </c:numRef>
          </c:yVal>
          <c:smooth val="0"/>
        </c:ser>
        <c:ser>
          <c:idx val="2"/>
          <c:order val="2"/>
          <c:tx>
            <c:v>2  Lapis perkuatan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'D20'!$AU$14:$AW$14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'D20'!$AU$15:$AW$15</c:f>
              <c:numCache>
                <c:formatCode>General</c:formatCode>
                <c:ptCount val="3"/>
                <c:pt idx="0">
                  <c:v>355.90554203226986</c:v>
                </c:pt>
                <c:pt idx="1">
                  <c:v>801.88795168419847</c:v>
                </c:pt>
                <c:pt idx="2">
                  <c:v>725.51765940964435</c:v>
                </c:pt>
              </c:numCache>
            </c:numRef>
          </c:yVal>
          <c:smooth val="0"/>
        </c:ser>
        <c:ser>
          <c:idx val="3"/>
          <c:order val="3"/>
          <c:tx>
            <c:v>3  Lapis perkuatan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'D20'!$AX$14:$AZ$14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'D20'!$AX$15:$AZ$15</c:f>
              <c:numCache>
                <c:formatCode>General</c:formatCode>
                <c:ptCount val="3"/>
                <c:pt idx="0">
                  <c:v>405.64106008549732</c:v>
                </c:pt>
                <c:pt idx="1">
                  <c:v>766.36127028046803</c:v>
                </c:pt>
                <c:pt idx="2">
                  <c:v>797.6555195954445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2672"/>
        <c:axId val="254893064"/>
      </c:scatterChart>
      <c:valAx>
        <c:axId val="2548926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Jumlah siklus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3064"/>
        <c:crosses val="autoZero"/>
        <c:crossBetween val="midCat"/>
        <c:minorUnit val="5.000000000000001E-2"/>
      </c:valAx>
      <c:valAx>
        <c:axId val="254893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 (kN/m3)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26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7384210082579088"/>
          <c:y val="0.64445325130589992"/>
          <c:w val="0.82319245226133941"/>
          <c:h val="0.1307504121568037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'D20'!$C$125:$C$129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Beban awal-siklus 1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'D20'!$D$125:$D$131</c:f>
              <c:numCache>
                <c:formatCode>General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'D20'!$E$125:$E$131</c:f>
              <c:numCache>
                <c:formatCode>0.00</c:formatCode>
                <c:ptCount val="7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</c:numCache>
            </c:numRef>
          </c:yVal>
          <c:smooth val="0"/>
        </c:ser>
        <c:ser>
          <c:idx val="2"/>
          <c:order val="2"/>
          <c:tx>
            <c:v>Beban awal-siklus 2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'D20'!$F$125:$F$140</c:f>
              <c:numCache>
                <c:formatCode>0.00</c:formatCode>
                <c:ptCount val="16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  <c:pt idx="9">
                  <c:v>18.483936780806541</c:v>
                </c:pt>
                <c:pt idx="10">
                  <c:v>22.738466719539087</c:v>
                </c:pt>
              </c:numCache>
            </c:numRef>
          </c:xVal>
          <c:yVal>
            <c:numRef>
              <c:f>'D20'!$G$125:$G$145</c:f>
              <c:numCache>
                <c:formatCode>0.00</c:formatCode>
                <c:ptCount val="21"/>
                <c:pt idx="0">
                  <c:v>11.59</c:v>
                </c:pt>
                <c:pt idx="1">
                  <c:v>11.879999999999999</c:v>
                </c:pt>
                <c:pt idx="2">
                  <c:v>12.370000000000001</c:v>
                </c:pt>
                <c:pt idx="3">
                  <c:v>13.309999999999999</c:v>
                </c:pt>
                <c:pt idx="4">
                  <c:v>14.09</c:v>
                </c:pt>
                <c:pt idx="5">
                  <c:v>15.59</c:v>
                </c:pt>
                <c:pt idx="6">
                  <c:v>17.860000000000003</c:v>
                </c:pt>
                <c:pt idx="7">
                  <c:v>21.970000000000002</c:v>
                </c:pt>
                <c:pt idx="8">
                  <c:v>28.169999999999998</c:v>
                </c:pt>
                <c:pt idx="9">
                  <c:v>36.739999999999995</c:v>
                </c:pt>
                <c:pt idx="10">
                  <c:v>55.210000000000008</c:v>
                </c:pt>
                <c:pt idx="17" formatCode="General">
                  <c:v>0</c:v>
                </c:pt>
                <c:pt idx="18">
                  <c:v>20.89</c:v>
                </c:pt>
                <c:pt idx="19">
                  <c:v>21.39</c:v>
                </c:pt>
                <c:pt idx="20">
                  <c:v>22.03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893848"/>
        <c:axId val="254894240"/>
      </c:scatterChart>
      <c:valAx>
        <c:axId val="254893848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4240"/>
        <c:crosses val="autoZero"/>
        <c:crossBetween val="midCat"/>
      </c:valAx>
      <c:valAx>
        <c:axId val="254894240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893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1387073103854"/>
          <c:y val="0.76622172187361715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Beban awal-siklus 1</c:v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'D20'!$D$114:$D$120</c:f>
              <c:numCache>
                <c:formatCode>0.00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'D20'!$E$114:$E$120</c:f>
              <c:numCache>
                <c:formatCode>0.00</c:formatCode>
                <c:ptCount val="7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</c:numCache>
            </c:numRef>
          </c:yVal>
          <c:smooth val="0"/>
        </c:ser>
        <c:ser>
          <c:idx val="2"/>
          <c:order val="2"/>
          <c:tx>
            <c:v>Beban awal-siklus 2</c:v>
          </c:tx>
          <c:spPr>
            <a:ln w="22225">
              <a:solidFill>
                <a:srgbClr val="00B050"/>
              </a:solidFill>
              <a:prstDash val="lgDash"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'D20'!$F$114:$F$122</c:f>
              <c:numCache>
                <c:formatCode>0.00</c:formatCode>
                <c:ptCount val="9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</c:numCache>
            </c:numRef>
          </c:xVal>
          <c:yVal>
            <c:numRef>
              <c:f>'D20'!$G$114:$G$122</c:f>
              <c:numCache>
                <c:formatCode>0.00</c:formatCode>
                <c:ptCount val="9"/>
                <c:pt idx="0">
                  <c:v>20.89</c:v>
                </c:pt>
                <c:pt idx="1">
                  <c:v>20.89</c:v>
                </c:pt>
                <c:pt idx="2">
                  <c:v>21.239999999999995</c:v>
                </c:pt>
                <c:pt idx="3">
                  <c:v>21.700000000000003</c:v>
                </c:pt>
                <c:pt idx="4">
                  <c:v>22.159999999999997</c:v>
                </c:pt>
                <c:pt idx="5">
                  <c:v>23.299999999999997</c:v>
                </c:pt>
                <c:pt idx="6">
                  <c:v>26.319999999999993</c:v>
                </c:pt>
                <c:pt idx="7">
                  <c:v>37.299999999999997</c:v>
                </c:pt>
                <c:pt idx="8">
                  <c:v>55.930000000000007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08800"/>
        <c:axId val="254709192"/>
      </c:scatterChart>
      <c:valAx>
        <c:axId val="254708800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09192"/>
        <c:crosses val="autoZero"/>
        <c:crossBetween val="midCat"/>
      </c:valAx>
      <c:valAx>
        <c:axId val="254709192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08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1387073103854"/>
          <c:y val="0.76622172187361715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Beban awal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'D20'!$C$125:$C$129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Beban awal-siklus 1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'D20'!$D$125:$D$131</c:f>
              <c:numCache>
                <c:formatCode>General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'D20'!$E$125:$E$131</c:f>
              <c:numCache>
                <c:formatCode>0.00</c:formatCode>
                <c:ptCount val="7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</c:numCache>
            </c:numRef>
          </c:yVal>
          <c:smooth val="0"/>
        </c:ser>
        <c:ser>
          <c:idx val="2"/>
          <c:order val="2"/>
          <c:tx>
            <c:v>Beban awal-siklus 2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'D20'!$F$125:$F$140</c:f>
              <c:numCache>
                <c:formatCode>0.00</c:formatCode>
                <c:ptCount val="16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  <c:pt idx="9">
                  <c:v>18.483936780806541</c:v>
                </c:pt>
                <c:pt idx="10">
                  <c:v>22.738466719539087</c:v>
                </c:pt>
              </c:numCache>
            </c:numRef>
          </c:xVal>
          <c:yVal>
            <c:numRef>
              <c:f>'D20'!$G$125:$G$145</c:f>
              <c:numCache>
                <c:formatCode>0.00</c:formatCode>
                <c:ptCount val="21"/>
                <c:pt idx="0">
                  <c:v>11.59</c:v>
                </c:pt>
                <c:pt idx="1">
                  <c:v>11.879999999999999</c:v>
                </c:pt>
                <c:pt idx="2">
                  <c:v>12.370000000000001</c:v>
                </c:pt>
                <c:pt idx="3">
                  <c:v>13.309999999999999</c:v>
                </c:pt>
                <c:pt idx="4">
                  <c:v>14.09</c:v>
                </c:pt>
                <c:pt idx="5">
                  <c:v>15.59</c:v>
                </c:pt>
                <c:pt idx="6">
                  <c:v>17.860000000000003</c:v>
                </c:pt>
                <c:pt idx="7">
                  <c:v>21.970000000000002</c:v>
                </c:pt>
                <c:pt idx="8">
                  <c:v>28.169999999999998</c:v>
                </c:pt>
                <c:pt idx="9">
                  <c:v>36.739999999999995</c:v>
                </c:pt>
                <c:pt idx="10">
                  <c:v>55.210000000000008</c:v>
                </c:pt>
                <c:pt idx="17" formatCode="General">
                  <c:v>0</c:v>
                </c:pt>
                <c:pt idx="18">
                  <c:v>20.89</c:v>
                </c:pt>
                <c:pt idx="19">
                  <c:v>21.39</c:v>
                </c:pt>
                <c:pt idx="20">
                  <c:v>22.03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09976"/>
        <c:axId val="254710368"/>
      </c:scatterChart>
      <c:valAx>
        <c:axId val="254709976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0368"/>
        <c:crosses val="autoZero"/>
        <c:crossBetween val="midCat"/>
      </c:valAx>
      <c:valAx>
        <c:axId val="254710368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09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1387073103854"/>
          <c:y val="0.76622172187361715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3"/>
          <c:order val="0"/>
          <c:tx>
            <c:v>3  Lapis perkuatan</c:v>
          </c:tx>
          <c:spPr>
            <a:ln w="15875" cap="rnd" cmpd="sng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11152"/>
        <c:axId val="254711544"/>
      </c:scatterChart>
      <c:valAx>
        <c:axId val="254711152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1544"/>
        <c:crosses val="autoZero"/>
        <c:crossBetween val="midCat"/>
      </c:valAx>
      <c:valAx>
        <c:axId val="254711544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1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952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12720"/>
        <c:axId val="254713112"/>
      </c:scatterChart>
      <c:valAx>
        <c:axId val="254712720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3112"/>
        <c:crosses val="autoZero"/>
        <c:crossBetween val="midCat"/>
      </c:valAx>
      <c:valAx>
        <c:axId val="254713112"/>
        <c:scaling>
          <c:orientation val="maxMin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2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1"/>
          <c:order val="0"/>
          <c:tx>
            <c:v>1 Lapis perkuatan</c:v>
          </c:tx>
          <c:spPr>
            <a:ln w="95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13504"/>
        <c:axId val="254713896"/>
      </c:scatterChart>
      <c:valAx>
        <c:axId val="254713504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3896"/>
        <c:crosses val="autoZero"/>
        <c:crossBetween val="midCat"/>
      </c:valAx>
      <c:valAx>
        <c:axId val="2547138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3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2"/>
          <c:order val="0"/>
          <c:tx>
            <c:v>2  Lapis perkuatan</c:v>
          </c:tx>
          <c:spPr>
            <a:ln w="15875" cap="rnd" cmpd="dbl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14680"/>
        <c:axId val="254715072"/>
      </c:scatterChart>
      <c:valAx>
        <c:axId val="254714680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5072"/>
        <c:crosses val="autoZero"/>
        <c:crossBetween val="midCat"/>
      </c:valAx>
      <c:valAx>
        <c:axId val="25471507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4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</c:spPr>
          </c:marker>
          <c:xVal>
            <c:numRef>
              <c:f>'1'!$AC$8:$AC$38</c:f>
              <c:numCache>
                <c:formatCode>0.00</c:formatCode>
                <c:ptCount val="31"/>
                <c:pt idx="0">
                  <c:v>1.9926198875105297</c:v>
                </c:pt>
                <c:pt idx="1">
                  <c:v>4.5390989769808545</c:v>
                </c:pt>
                <c:pt idx="2">
                  <c:v>1.9926198875105297</c:v>
                </c:pt>
                <c:pt idx="3">
                  <c:v>4.5390989769808545</c:v>
                </c:pt>
                <c:pt idx="4">
                  <c:v>7.0855780664511805</c:v>
                </c:pt>
                <c:pt idx="5">
                  <c:v>4.5390989769808545</c:v>
                </c:pt>
                <c:pt idx="6">
                  <c:v>1.9926198875105288</c:v>
                </c:pt>
                <c:pt idx="7">
                  <c:v>4.5390989769808545</c:v>
                </c:pt>
                <c:pt idx="8">
                  <c:v>7.0855780664511805</c:v>
                </c:pt>
                <c:pt idx="9">
                  <c:v>9.6320571559215065</c:v>
                </c:pt>
                <c:pt idx="10">
                  <c:v>7.0855780664511805</c:v>
                </c:pt>
                <c:pt idx="11">
                  <c:v>4.5390989769808545</c:v>
                </c:pt>
                <c:pt idx="12">
                  <c:v>1.9926198875105288</c:v>
                </c:pt>
                <c:pt idx="13">
                  <c:v>4.5390989769808545</c:v>
                </c:pt>
                <c:pt idx="14">
                  <c:v>7.0855780664511805</c:v>
                </c:pt>
                <c:pt idx="15">
                  <c:v>9.6320571559215065</c:v>
                </c:pt>
                <c:pt idx="16">
                  <c:v>12.178536245391831</c:v>
                </c:pt>
                <c:pt idx="17">
                  <c:v>9.6320571559215065</c:v>
                </c:pt>
                <c:pt idx="18">
                  <c:v>7.0855780664511805</c:v>
                </c:pt>
                <c:pt idx="19">
                  <c:v>4.5390989769808545</c:v>
                </c:pt>
                <c:pt idx="20">
                  <c:v>1.9926198875105288</c:v>
                </c:pt>
                <c:pt idx="21">
                  <c:v>4.5390989769808545</c:v>
                </c:pt>
                <c:pt idx="22">
                  <c:v>7.0855780664511805</c:v>
                </c:pt>
                <c:pt idx="23">
                  <c:v>9.6320571559215065</c:v>
                </c:pt>
                <c:pt idx="24">
                  <c:v>12.178536245391831</c:v>
                </c:pt>
                <c:pt idx="25">
                  <c:v>14.725015334862157</c:v>
                </c:pt>
                <c:pt idx="26">
                  <c:v>12.178536245391831</c:v>
                </c:pt>
                <c:pt idx="27">
                  <c:v>9.6320571559215065</c:v>
                </c:pt>
                <c:pt idx="28">
                  <c:v>7.0855780664511805</c:v>
                </c:pt>
                <c:pt idx="29">
                  <c:v>4.5390989769808545</c:v>
                </c:pt>
                <c:pt idx="30">
                  <c:v>1.9926198875105288</c:v>
                </c:pt>
              </c:numCache>
            </c:numRef>
          </c:xVal>
          <c:yVal>
            <c:numRef>
              <c:f>'1'!$AB$8:$AB$38</c:f>
              <c:numCache>
                <c:formatCode>0.00</c:formatCode>
                <c:ptCount val="31"/>
                <c:pt idx="0">
                  <c:v>3.17</c:v>
                </c:pt>
                <c:pt idx="1">
                  <c:v>8.3800000000000008</c:v>
                </c:pt>
                <c:pt idx="2">
                  <c:v>7.2</c:v>
                </c:pt>
                <c:pt idx="3">
                  <c:v>8.64</c:v>
                </c:pt>
                <c:pt idx="4">
                  <c:v>13.25</c:v>
                </c:pt>
                <c:pt idx="5">
                  <c:v>12.54</c:v>
                </c:pt>
                <c:pt idx="6">
                  <c:v>10.68</c:v>
                </c:pt>
                <c:pt idx="7">
                  <c:v>11.73</c:v>
                </c:pt>
                <c:pt idx="8">
                  <c:v>13.48</c:v>
                </c:pt>
                <c:pt idx="9">
                  <c:v>17.010000000000002</c:v>
                </c:pt>
                <c:pt idx="10">
                  <c:v>16.649999999999999</c:v>
                </c:pt>
                <c:pt idx="11">
                  <c:v>15.41</c:v>
                </c:pt>
                <c:pt idx="12">
                  <c:v>13.33</c:v>
                </c:pt>
                <c:pt idx="13">
                  <c:v>14.32</c:v>
                </c:pt>
                <c:pt idx="14">
                  <c:v>15.99</c:v>
                </c:pt>
                <c:pt idx="15">
                  <c:v>18.239999999999998</c:v>
                </c:pt>
                <c:pt idx="16">
                  <c:v>22.26</c:v>
                </c:pt>
                <c:pt idx="17">
                  <c:v>21.8</c:v>
                </c:pt>
                <c:pt idx="18">
                  <c:v>20.78</c:v>
                </c:pt>
                <c:pt idx="19">
                  <c:v>19.350000000000001</c:v>
                </c:pt>
                <c:pt idx="20">
                  <c:v>16.93</c:v>
                </c:pt>
                <c:pt idx="21">
                  <c:v>17.91</c:v>
                </c:pt>
                <c:pt idx="22">
                  <c:v>19.100000000000001</c:v>
                </c:pt>
                <c:pt idx="23">
                  <c:v>20.81</c:v>
                </c:pt>
                <c:pt idx="24">
                  <c:v>22.79</c:v>
                </c:pt>
                <c:pt idx="25">
                  <c:v>26.42</c:v>
                </c:pt>
                <c:pt idx="26">
                  <c:v>26.13</c:v>
                </c:pt>
                <c:pt idx="27">
                  <c:v>25.4</c:v>
                </c:pt>
                <c:pt idx="28">
                  <c:v>24.13</c:v>
                </c:pt>
                <c:pt idx="29">
                  <c:v>22.4</c:v>
                </c:pt>
                <c:pt idx="30">
                  <c:v>19.79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5096"/>
        <c:axId val="170735488"/>
      </c:scatterChart>
      <c:valAx>
        <c:axId val="170735096"/>
        <c:scaling>
          <c:logBase val="10"/>
          <c:orientation val="minMax"/>
          <c:min val="1"/>
        </c:scaling>
        <c:delete val="0"/>
        <c:axPos val="t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Tekanan (kPa)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735488"/>
        <c:crosses val="autoZero"/>
        <c:crossBetween val="midCat"/>
        <c:majorUnit val="2"/>
        <c:minorUnit val="0.5"/>
      </c:valAx>
      <c:valAx>
        <c:axId val="17073548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Penurunan (mm)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735096"/>
        <c:crossesAt val="0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5019216989121"/>
          <c:y val="5.9722392233318947E-2"/>
          <c:w val="0.8374193212168588"/>
          <c:h val="0.7780604385979295"/>
        </c:manualLayout>
      </c:layout>
      <c:scatterChart>
        <c:scatterStyle val="lineMarker"/>
        <c:varyColors val="0"/>
        <c:ser>
          <c:idx val="3"/>
          <c:order val="0"/>
          <c:tx>
            <c:v>Rata-rata</c:v>
          </c:tx>
          <c:spPr>
            <a:ln w="25400">
              <a:noFill/>
            </a:ln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</a:ln>
            </c:spPr>
          </c:marker>
          <c:trendline>
            <c:spPr>
              <a:ln w="12700"/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14454259939376038"/>
                  <c:y val="0.25638999944822538"/>
                </c:manualLayout>
              </c:layout>
              <c:numFmt formatCode="General" sourceLinked="0"/>
            </c:trendlineLbl>
          </c:trendline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'D20'!$AO$7:$AO$10</c:f>
              <c:numCache>
                <c:formatCode>General</c:formatCode>
                <c:ptCount val="4"/>
                <c:pt idx="0">
                  <c:v>0</c:v>
                </c:pt>
                <c:pt idx="1">
                  <c:v>54.458785051058229</c:v>
                </c:pt>
                <c:pt idx="2">
                  <c:v>65.248862714393866</c:v>
                </c:pt>
                <c:pt idx="3">
                  <c:v>67.466537993246234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15856"/>
        <c:axId val="254716248"/>
      </c:scatterChart>
      <c:valAx>
        <c:axId val="254715856"/>
        <c:scaling>
          <c:orientation val="minMax"/>
          <c:max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Jumlah lapis perkuatan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6248"/>
        <c:crosses val="autoZero"/>
        <c:crossBetween val="midCat"/>
        <c:minorUnit val="5.000000000000001E-2"/>
      </c:valAx>
      <c:valAx>
        <c:axId val="25471624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Reduksi penurunan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4715856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08101457235601"/>
          <c:y val="0.16695644876070467"/>
          <c:w val="0.75537973021453042"/>
          <c:h val="0.62618067482634265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'D20'!$R$161:$R$163</c:f>
              <c:numCache>
                <c:formatCode>General</c:formatCode>
                <c:ptCount val="3"/>
                <c:pt idx="0">
                  <c:v>5.9823170842836625E-3</c:v>
                </c:pt>
                <c:pt idx="1">
                  <c:v>4.5174503801085316E-3</c:v>
                </c:pt>
                <c:pt idx="2">
                  <c:v>2.7592782700034185E-3</c:v>
                </c:pt>
              </c:numCache>
            </c:numRef>
          </c:yVal>
          <c:smooth val="0"/>
        </c:ser>
        <c:ser>
          <c:idx val="1"/>
          <c:order val="1"/>
          <c:tx>
            <c:v>1 Lapis perkuatan</c:v>
          </c:tx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'D20'!$AG$161:$AG$163</c:f>
              <c:numCache>
                <c:formatCode>General</c:formatCode>
                <c:ptCount val="3"/>
                <c:pt idx="0">
                  <c:v>2.9655469998702243E-3</c:v>
                </c:pt>
                <c:pt idx="1">
                  <c:v>1.7144834640876521E-3</c:v>
                </c:pt>
                <c:pt idx="2">
                  <c:v>2.2284132295241369E-3</c:v>
                </c:pt>
              </c:numCache>
            </c:numRef>
          </c:yVal>
          <c:smooth val="0"/>
        </c:ser>
        <c:ser>
          <c:idx val="2"/>
          <c:order val="2"/>
          <c:tx>
            <c:v>2  Lapis perkuatan</c:v>
          </c:tx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'D20'!$AH$161:$AH$163</c:f>
              <c:numCache>
                <c:formatCode>General</c:formatCode>
                <c:ptCount val="3"/>
                <c:pt idx="0">
                  <c:v>2.2645995271736263E-3</c:v>
                </c:pt>
                <c:pt idx="1">
                  <c:v>1.1983080154690919E-3</c:v>
                </c:pt>
                <c:pt idx="2">
                  <c:v>1.3783262020302892E-3</c:v>
                </c:pt>
              </c:numCache>
            </c:numRef>
          </c:yVal>
          <c:smooth val="0"/>
        </c:ser>
        <c:ser>
          <c:idx val="3"/>
          <c:order val="3"/>
          <c:tx>
            <c:v>3  Lapis perkuatan</c:v>
          </c:tx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'D20'!$AI$161:$AI$163</c:f>
              <c:numCache>
                <c:formatCode>General</c:formatCode>
                <c:ptCount val="3"/>
                <c:pt idx="0">
                  <c:v>2.0785788517272211E-3</c:v>
                </c:pt>
                <c:pt idx="1">
                  <c:v>1.3337583104966572E-3</c:v>
                </c:pt>
                <c:pt idx="2">
                  <c:v>5.5838048140070644E-4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7264"/>
        <c:axId val="255137656"/>
      </c:scatterChart>
      <c:valAx>
        <c:axId val="255137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Jumlah beban siklik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37656"/>
        <c:crosses val="autoZero"/>
        <c:crossBetween val="midCat"/>
      </c:valAx>
      <c:valAx>
        <c:axId val="255137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Rasio S/p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3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6371872420324"/>
          <c:y val="7.1804357667117069E-2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08101457235601"/>
          <c:y val="4.8528681221611664E-2"/>
          <c:w val="0.75537973021453042"/>
          <c:h val="0.74460844236543566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'D20'!$R$161:$R$163</c:f>
              <c:numCache>
                <c:formatCode>General</c:formatCode>
                <c:ptCount val="3"/>
                <c:pt idx="0">
                  <c:v>5.9823170842836625E-3</c:v>
                </c:pt>
                <c:pt idx="1">
                  <c:v>4.5174503801085316E-3</c:v>
                </c:pt>
                <c:pt idx="2">
                  <c:v>2.7592782700034185E-3</c:v>
                </c:pt>
              </c:numCache>
            </c:numRef>
          </c:yVal>
          <c:smooth val="0"/>
        </c:ser>
        <c:ser>
          <c:idx val="1"/>
          <c:order val="1"/>
          <c:tx>
            <c:v>1 Lapis perkuatan</c:v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'D20'!$AG$161:$AG$163</c:f>
              <c:numCache>
                <c:formatCode>General</c:formatCode>
                <c:ptCount val="3"/>
                <c:pt idx="0">
                  <c:v>2.9655469998702243E-3</c:v>
                </c:pt>
                <c:pt idx="1">
                  <c:v>1.7144834640876521E-3</c:v>
                </c:pt>
                <c:pt idx="2">
                  <c:v>2.2284132295241369E-3</c:v>
                </c:pt>
              </c:numCache>
            </c:numRef>
          </c:yVal>
          <c:smooth val="0"/>
        </c:ser>
        <c:ser>
          <c:idx val="2"/>
          <c:order val="2"/>
          <c:tx>
            <c:v>2  Lapis perkuatan</c:v>
          </c:tx>
          <c:spPr>
            <a:ln w="12700" cmpd="sng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'D20'!$AH$161:$AH$163</c:f>
              <c:numCache>
                <c:formatCode>General</c:formatCode>
                <c:ptCount val="3"/>
                <c:pt idx="0">
                  <c:v>2.2645995271736263E-3</c:v>
                </c:pt>
                <c:pt idx="1">
                  <c:v>1.1983080154690919E-3</c:v>
                </c:pt>
                <c:pt idx="2">
                  <c:v>1.3783262020302892E-3</c:v>
                </c:pt>
              </c:numCache>
            </c:numRef>
          </c:yVal>
          <c:smooth val="0"/>
        </c:ser>
        <c:ser>
          <c:idx val="3"/>
          <c:order val="3"/>
          <c:tx>
            <c:v>3  Lapis perkuatan</c:v>
          </c:tx>
          <c:spPr>
            <a:ln w="22225" cmpd="dbl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'D20'!$AI$161:$AI$163</c:f>
              <c:numCache>
                <c:formatCode>General</c:formatCode>
                <c:ptCount val="3"/>
                <c:pt idx="0">
                  <c:v>2.0785788517272211E-3</c:v>
                </c:pt>
                <c:pt idx="1">
                  <c:v>1.3337583104966572E-3</c:v>
                </c:pt>
                <c:pt idx="2">
                  <c:v>5.5838048140070644E-4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8440"/>
        <c:axId val="255138832"/>
      </c:scatterChart>
      <c:valAx>
        <c:axId val="2551384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Jumlah beban siklik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38832"/>
        <c:crosses val="autoZero"/>
        <c:crossBetween val="midCat"/>
        <c:majorUnit val="1"/>
        <c:minorUnit val="5.000000000000001E-2"/>
      </c:valAx>
      <c:valAx>
        <c:axId val="255138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Rasio S/p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38440"/>
        <c:crosses val="autoZero"/>
        <c:crossBetween val="midCat"/>
      </c:valAx>
      <c:spPr>
        <a:noFill/>
        <a:ln w="635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9355773616169207"/>
          <c:y val="5.5655116639058956E-2"/>
          <c:w val="0.43877186157552595"/>
          <c:h val="0.282226001210557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1"/>
          <c:order val="0"/>
          <c:tx>
            <c:v>1 Lapis perkuatan</c:v>
          </c:tx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'D20'!$AI$8:$AI$53</c:f>
              <c:numCache>
                <c:formatCode>General</c:formatCode>
                <c:ptCount val="46"/>
                <c:pt idx="0">
                  <c:v>45.054945054945051</c:v>
                </c:pt>
                <c:pt idx="1">
                  <c:v>44.701986754966889</c:v>
                </c:pt>
                <c:pt idx="2">
                  <c:v>37.302977232924697</c:v>
                </c:pt>
                <c:pt idx="3">
                  <c:v>39.614994934143866</c:v>
                </c:pt>
                <c:pt idx="4">
                  <c:v>42.519251925192521</c:v>
                </c:pt>
                <c:pt idx="5">
                  <c:v>44.518908568693156</c:v>
                </c:pt>
                <c:pt idx="6">
                  <c:v>50.216450216450227</c:v>
                </c:pt>
                <c:pt idx="7">
                  <c:v>54.303278688524586</c:v>
                </c:pt>
                <c:pt idx="8">
                  <c:v>50.453903570708093</c:v>
                </c:pt>
                <c:pt idx="9">
                  <c:v>54.265704584040741</c:v>
                </c:pt>
                <c:pt idx="10">
                  <c:v>50.329712955779684</c:v>
                </c:pt>
                <c:pt idx="11">
                  <c:v>53.759705762157743</c:v>
                </c:pt>
                <c:pt idx="12">
                  <c:v>50.655676283252163</c:v>
                </c:pt>
                <c:pt idx="13">
                  <c:v>53.970443349753694</c:v>
                </c:pt>
                <c:pt idx="14">
                  <c:v>51.022270901788978</c:v>
                </c:pt>
                <c:pt idx="15">
                  <c:v>54.029621080977115</c:v>
                </c:pt>
                <c:pt idx="16">
                  <c:v>53.591160220994482</c:v>
                </c:pt>
                <c:pt idx="17">
                  <c:v>52.324487107095806</c:v>
                </c:pt>
                <c:pt idx="18">
                  <c:v>49.889665318131669</c:v>
                </c:pt>
                <c:pt idx="19">
                  <c:v>55.703211517165002</c:v>
                </c:pt>
                <c:pt idx="20">
                  <c:v>55.138469615435099</c:v>
                </c:pt>
                <c:pt idx="21">
                  <c:v>57.364341085271313</c:v>
                </c:pt>
                <c:pt idx="22">
                  <c:v>57.910079605336925</c:v>
                </c:pt>
                <c:pt idx="23">
                  <c:v>58.457130730050935</c:v>
                </c:pt>
                <c:pt idx="24">
                  <c:v>58.857932794555516</c:v>
                </c:pt>
                <c:pt idx="25">
                  <c:v>58.308093994778069</c:v>
                </c:pt>
                <c:pt idx="26">
                  <c:v>58.569330816026849</c:v>
                </c:pt>
                <c:pt idx="27">
                  <c:v>58.034143817899633</c:v>
                </c:pt>
                <c:pt idx="28">
                  <c:v>58.303886925795055</c:v>
                </c:pt>
                <c:pt idx="29">
                  <c:v>57.930327868852451</c:v>
                </c:pt>
                <c:pt idx="30">
                  <c:v>58.206499382969966</c:v>
                </c:pt>
                <c:pt idx="31">
                  <c:v>58.004052684903748</c:v>
                </c:pt>
                <c:pt idx="32">
                  <c:v>58.268116678524237</c:v>
                </c:pt>
                <c:pt idx="33">
                  <c:v>57.543471705699062</c:v>
                </c:pt>
                <c:pt idx="34">
                  <c:v>57.742358519116308</c:v>
                </c:pt>
                <c:pt idx="35">
                  <c:v>57.322803159052285</c:v>
                </c:pt>
                <c:pt idx="36">
                  <c:v>57.593094449463017</c:v>
                </c:pt>
                <c:pt idx="37">
                  <c:v>61.19619205298013</c:v>
                </c:pt>
                <c:pt idx="38">
                  <c:v>60.89610927152318</c:v>
                </c:pt>
                <c:pt idx="39">
                  <c:v>60.53201360965047</c:v>
                </c:pt>
                <c:pt idx="40">
                  <c:v>59.753719856336581</c:v>
                </c:pt>
                <c:pt idx="41">
                  <c:v>59.14615463180472</c:v>
                </c:pt>
                <c:pt idx="42">
                  <c:v>58.101968702675421</c:v>
                </c:pt>
                <c:pt idx="43">
                  <c:v>57.117664347996467</c:v>
                </c:pt>
                <c:pt idx="44">
                  <c:v>57.647058823529406</c:v>
                </c:pt>
                <c:pt idx="45">
                  <c:v>58.930741190765495</c:v>
                </c:pt>
              </c:numCache>
            </c:numRef>
          </c:yVal>
          <c:smooth val="0"/>
        </c:ser>
        <c:ser>
          <c:idx val="2"/>
          <c:order val="1"/>
          <c:tx>
            <c:v>2  Lapis perkuatan</c:v>
          </c:tx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'D20'!$AK$8:$AK$53</c:f>
              <c:numCache>
                <c:formatCode>General</c:formatCode>
                <c:ptCount val="46"/>
                <c:pt idx="0">
                  <c:v>47.80219780219781</c:v>
                </c:pt>
                <c:pt idx="1">
                  <c:v>44.370860927152314</c:v>
                </c:pt>
                <c:pt idx="2">
                  <c:v>46.409807355516641</c:v>
                </c:pt>
                <c:pt idx="3">
                  <c:v>48.936170212765958</c:v>
                </c:pt>
                <c:pt idx="4">
                  <c:v>49.944994499449948</c:v>
                </c:pt>
                <c:pt idx="5">
                  <c:v>52.896122546673048</c:v>
                </c:pt>
                <c:pt idx="6">
                  <c:v>61.580086580086586</c:v>
                </c:pt>
                <c:pt idx="7">
                  <c:v>65.141165755919857</c:v>
                </c:pt>
                <c:pt idx="8">
                  <c:v>62.315916885212829</c:v>
                </c:pt>
                <c:pt idx="9">
                  <c:v>65.386247877758919</c:v>
                </c:pt>
                <c:pt idx="10">
                  <c:v>62.412723041117161</c:v>
                </c:pt>
                <c:pt idx="11">
                  <c:v>65.243154883530849</c:v>
                </c:pt>
                <c:pt idx="12">
                  <c:v>62.345447733233421</c:v>
                </c:pt>
                <c:pt idx="13">
                  <c:v>65.300492610837438</c:v>
                </c:pt>
                <c:pt idx="14">
                  <c:v>62.760131434830235</c:v>
                </c:pt>
                <c:pt idx="15">
                  <c:v>65.339488363146756</c:v>
                </c:pt>
                <c:pt idx="16">
                  <c:v>64.983806439321768</c:v>
                </c:pt>
                <c:pt idx="17">
                  <c:v>64.163372859025031</c:v>
                </c:pt>
                <c:pt idx="18">
                  <c:v>62.596542846634797</c:v>
                </c:pt>
                <c:pt idx="19">
                  <c:v>66.708194905869334</c:v>
                </c:pt>
                <c:pt idx="20">
                  <c:v>66.439165244782785</c:v>
                </c:pt>
                <c:pt idx="21">
                  <c:v>68.722615436467805</c:v>
                </c:pt>
                <c:pt idx="22">
                  <c:v>69.122098890010093</c:v>
                </c:pt>
                <c:pt idx="23">
                  <c:v>69.333616298811549</c:v>
                </c:pt>
                <c:pt idx="24">
                  <c:v>69.683113568694168</c:v>
                </c:pt>
                <c:pt idx="25">
                  <c:v>69.357702349869456</c:v>
                </c:pt>
                <c:pt idx="26">
                  <c:v>69.63499056010069</c:v>
                </c:pt>
                <c:pt idx="27">
                  <c:v>69.467149508535954</c:v>
                </c:pt>
                <c:pt idx="28">
                  <c:v>69.652878819372276</c:v>
                </c:pt>
                <c:pt idx="29">
                  <c:v>69.057377049180317</c:v>
                </c:pt>
                <c:pt idx="30">
                  <c:v>69.354175236528178</c:v>
                </c:pt>
                <c:pt idx="31">
                  <c:v>68.99696048632218</c:v>
                </c:pt>
                <c:pt idx="32">
                  <c:v>69.295660128061797</c:v>
                </c:pt>
                <c:pt idx="33">
                  <c:v>69.082319831138804</c:v>
                </c:pt>
                <c:pt idx="34">
                  <c:v>69.333198829819423</c:v>
                </c:pt>
                <c:pt idx="35">
                  <c:v>69.119264220733783</c:v>
                </c:pt>
                <c:pt idx="36">
                  <c:v>69.376693766937663</c:v>
                </c:pt>
                <c:pt idx="37">
                  <c:v>73.013245033112582</c:v>
                </c:pt>
                <c:pt idx="38">
                  <c:v>73.013245033112582</c:v>
                </c:pt>
                <c:pt idx="39">
                  <c:v>73.100319620579441</c:v>
                </c:pt>
                <c:pt idx="40">
                  <c:v>72.539763981528992</c:v>
                </c:pt>
                <c:pt idx="41">
                  <c:v>71.739352466550912</c:v>
                </c:pt>
                <c:pt idx="42">
                  <c:v>70.479555779909134</c:v>
                </c:pt>
                <c:pt idx="43">
                  <c:v>68.795924365631436</c:v>
                </c:pt>
                <c:pt idx="44">
                  <c:v>68.297213622291011</c:v>
                </c:pt>
                <c:pt idx="45">
                  <c:v>68.803159173754551</c:v>
                </c:pt>
              </c:numCache>
            </c:numRef>
          </c:yVal>
          <c:smooth val="0"/>
        </c:ser>
        <c:ser>
          <c:idx val="3"/>
          <c:order val="2"/>
          <c:tx>
            <c:v>3  Lapis perkuatan</c:v>
          </c:tx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'D20'!$AM$8:$AM$53</c:f>
              <c:numCache>
                <c:formatCode>General</c:formatCode>
                <c:ptCount val="46"/>
                <c:pt idx="0">
                  <c:v>57.142857142857139</c:v>
                </c:pt>
                <c:pt idx="1">
                  <c:v>63.576158940397349</c:v>
                </c:pt>
                <c:pt idx="2">
                  <c:v>74.781085814360765</c:v>
                </c:pt>
                <c:pt idx="3">
                  <c:v>52.583586626139819</c:v>
                </c:pt>
                <c:pt idx="4">
                  <c:v>57.535753575357539</c:v>
                </c:pt>
                <c:pt idx="5">
                  <c:v>58.927716610818571</c:v>
                </c:pt>
                <c:pt idx="6">
                  <c:v>64.935064935064943</c:v>
                </c:pt>
                <c:pt idx="7">
                  <c:v>66.34790528233151</c:v>
                </c:pt>
                <c:pt idx="8">
                  <c:v>66.148880371192249</c:v>
                </c:pt>
                <c:pt idx="9">
                  <c:v>67.932937181663846</c:v>
                </c:pt>
                <c:pt idx="10">
                  <c:v>65.457719162141188</c:v>
                </c:pt>
                <c:pt idx="11">
                  <c:v>67.531671434409475</c:v>
                </c:pt>
                <c:pt idx="12">
                  <c:v>65.642562757587115</c:v>
                </c:pt>
                <c:pt idx="13">
                  <c:v>67.724137931034491</c:v>
                </c:pt>
                <c:pt idx="14">
                  <c:v>64.220518437385905</c:v>
                </c:pt>
                <c:pt idx="15">
                  <c:v>66.916714752837095</c:v>
                </c:pt>
                <c:pt idx="16">
                  <c:v>66.184035054296061</c:v>
                </c:pt>
                <c:pt idx="17">
                  <c:v>65.047995482778092</c:v>
                </c:pt>
                <c:pt idx="18">
                  <c:v>62.909157778595066</c:v>
                </c:pt>
                <c:pt idx="19">
                  <c:v>67.192691029900331</c:v>
                </c:pt>
                <c:pt idx="20">
                  <c:v>67.056044100275628</c:v>
                </c:pt>
                <c:pt idx="21">
                  <c:v>68.396809347264352</c:v>
                </c:pt>
                <c:pt idx="22">
                  <c:v>69.021190716448032</c:v>
                </c:pt>
                <c:pt idx="23">
                  <c:v>69.492784380305594</c:v>
                </c:pt>
                <c:pt idx="24">
                  <c:v>69.746916205869837</c:v>
                </c:pt>
                <c:pt idx="25">
                  <c:v>69.096605744125327</c:v>
                </c:pt>
                <c:pt idx="26">
                  <c:v>69.498636458988884</c:v>
                </c:pt>
                <c:pt idx="27">
                  <c:v>68.980858768753222</c:v>
                </c:pt>
                <c:pt idx="28">
                  <c:v>69.393057576387449</c:v>
                </c:pt>
                <c:pt idx="29">
                  <c:v>69.067622950819683</c:v>
                </c:pt>
                <c:pt idx="30">
                  <c:v>69.436445907034141</c:v>
                </c:pt>
                <c:pt idx="31">
                  <c:v>68.875379939209722</c:v>
                </c:pt>
                <c:pt idx="32">
                  <c:v>69.285496493546091</c:v>
                </c:pt>
                <c:pt idx="33">
                  <c:v>68.831038295306058</c:v>
                </c:pt>
                <c:pt idx="34">
                  <c:v>69.252496721476845</c:v>
                </c:pt>
                <c:pt idx="35">
                  <c:v>68.819354193741873</c:v>
                </c:pt>
                <c:pt idx="36">
                  <c:v>69.185988156177856</c:v>
                </c:pt>
                <c:pt idx="37">
                  <c:v>72.682119205298022</c:v>
                </c:pt>
                <c:pt idx="38">
                  <c:v>72.682119205298022</c:v>
                </c:pt>
                <c:pt idx="39">
                  <c:v>72.770388699865975</c:v>
                </c:pt>
                <c:pt idx="40">
                  <c:v>72.283222165212933</c:v>
                </c:pt>
                <c:pt idx="41">
                  <c:v>71.708712082524755</c:v>
                </c:pt>
                <c:pt idx="42">
                  <c:v>70.651186269560824</c:v>
                </c:pt>
                <c:pt idx="43">
                  <c:v>69.697266581757603</c:v>
                </c:pt>
                <c:pt idx="44">
                  <c:v>69.376382131800099</c:v>
                </c:pt>
                <c:pt idx="45">
                  <c:v>69.433475091130006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39616"/>
        <c:axId val="255140008"/>
      </c:scatterChart>
      <c:valAx>
        <c:axId val="255139616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0008"/>
        <c:crosses val="autoZero"/>
        <c:crossBetween val="midCat"/>
      </c:valAx>
      <c:valAx>
        <c:axId val="255140008"/>
        <c:scaling>
          <c:orientation val="maxMin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39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6.7318106909250344E-2"/>
          <c:w val="0.78929646792501285"/>
          <c:h val="0.75322374875833631"/>
        </c:manualLayout>
      </c:layout>
      <c:scatterChart>
        <c:scatterStyle val="lineMarker"/>
        <c:varyColors val="0"/>
        <c:ser>
          <c:idx val="1"/>
          <c:order val="0"/>
          <c:tx>
            <c:v>1 Lapis perkuatan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'D20'!$AS$7:$AS$12</c:f>
              <c:numCache>
                <c:formatCode>General</c:formatCode>
                <c:ptCount val="6"/>
                <c:pt idx="0">
                  <c:v>37.302977232924697</c:v>
                </c:pt>
                <c:pt idx="1">
                  <c:v>42.285510745144357</c:v>
                </c:pt>
                <c:pt idx="2">
                  <c:v>52.300676739343302</c:v>
                </c:pt>
                <c:pt idx="3">
                  <c:v>53.329398755764409</c:v>
                </c:pt>
                <c:pt idx="4">
                  <c:v>58.025979013643465</c:v>
                </c:pt>
                <c:pt idx="5">
                  <c:v>59.257958054140204</c:v>
                </c:pt>
              </c:numCache>
            </c:numRef>
          </c:yVal>
          <c:smooth val="0"/>
        </c:ser>
        <c:ser>
          <c:idx val="2"/>
          <c:order val="1"/>
          <c:tx>
            <c:v>2  Lapis perkuatan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'D20'!$AT$7:$AT$12</c:f>
              <c:numCache>
                <c:formatCode>General</c:formatCode>
                <c:ptCount val="6"/>
                <c:pt idx="0">
                  <c:v>44.370860927152314</c:v>
                </c:pt>
                <c:pt idx="1">
                  <c:v>48.393358890625954</c:v>
                </c:pt>
                <c:pt idx="2">
                  <c:v>63.782485516567398</c:v>
                </c:pt>
                <c:pt idx="3">
                  <c:v>64.978216459126742</c:v>
                </c:pt>
                <c:pt idx="4">
                  <c:v>69.286863436286509</c:v>
                </c:pt>
                <c:pt idx="5">
                  <c:v>71.086864341830079</c:v>
                </c:pt>
              </c:numCache>
            </c:numRef>
          </c:yVal>
          <c:smooth val="0"/>
        </c:ser>
        <c:ser>
          <c:idx val="3"/>
          <c:order val="2"/>
          <c:tx>
            <c:v>3  Lapis perkuatan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'D20'!$AU$7:$AU$12</c:f>
              <c:numCache>
                <c:formatCode>General</c:formatCode>
                <c:ptCount val="6"/>
                <c:pt idx="0">
                  <c:v>52.583586626139819</c:v>
                </c:pt>
                <c:pt idx="1">
                  <c:v>60.757859784988533</c:v>
                </c:pt>
                <c:pt idx="2">
                  <c:v>66.285811224564782</c:v>
                </c:pt>
                <c:pt idx="3">
                  <c:v>65.677984689169037</c:v>
                </c:pt>
                <c:pt idx="4">
                  <c:v>69.148792615965945</c:v>
                </c:pt>
                <c:pt idx="5">
                  <c:v>71.253874603605368</c:v>
                </c:pt>
              </c:numCache>
            </c:numRef>
          </c:yVal>
          <c:smooth val="0"/>
        </c:ser>
        <c:ser>
          <c:idx val="0"/>
          <c:order val="3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'D20'!$AW$8:$AW$9</c:f>
              <c:numCache>
                <c:formatCode>0.00</c:formatCode>
                <c:ptCount val="2"/>
                <c:pt idx="0">
                  <c:v>3.1640002686668791</c:v>
                </c:pt>
                <c:pt idx="1">
                  <c:v>3.1640002686668791</c:v>
                </c:pt>
              </c:numCache>
            </c:numRef>
          </c:xVal>
          <c:yVal>
            <c:numRef>
              <c:f>'D20'!$AX$8:$AX$9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'D20'!$AY$9</c:f>
              <c:strCache>
                <c:ptCount val="1"/>
                <c:pt idx="0">
                  <c:v>7,42</c:v>
                </c:pt>
              </c:strCache>
            </c:strRef>
          </c:tx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'D20'!$AY$9:$AY$10</c:f>
              <c:numCache>
                <c:formatCode>0.00</c:formatCode>
                <c:ptCount val="2"/>
                <c:pt idx="0">
                  <c:v>7.4185302073994253</c:v>
                </c:pt>
                <c:pt idx="1">
                  <c:v>7.4185302073994253</c:v>
                </c:pt>
              </c:numCache>
            </c:numRef>
          </c:xVal>
          <c:yVal>
            <c:numRef>
              <c:f>'D20'!$AZ$9:$AZ$10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5"/>
          <c:order val="5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'D20'!$BA$10:$BA$11</c:f>
              <c:numCache>
                <c:formatCode>0.00</c:formatCode>
                <c:ptCount val="2"/>
                <c:pt idx="0">
                  <c:v>9.2182543038825777</c:v>
                </c:pt>
                <c:pt idx="1">
                  <c:v>9.2182543038825777</c:v>
                </c:pt>
              </c:numCache>
            </c:numRef>
          </c:xVal>
          <c:yVal>
            <c:numRef>
              <c:f>'D20'!$BB$10:$BB$11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6"/>
          <c:order val="6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'D20'!$BC$11:$BC$12</c:f>
              <c:numCache>
                <c:formatCode>0.00</c:formatCode>
                <c:ptCount val="2"/>
                <c:pt idx="0">
                  <c:v>11.35888828846857</c:v>
                </c:pt>
                <c:pt idx="1">
                  <c:v>11.35888828846857</c:v>
                </c:pt>
              </c:numCache>
            </c:numRef>
          </c:xVal>
          <c:yVal>
            <c:numRef>
              <c:f>'D20'!$BD$11:$BD$12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7"/>
          <c:order val="7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'D20'!$BE$12:$BE$13</c:f>
              <c:numCache>
                <c:formatCode>0.00</c:formatCode>
                <c:ptCount val="2"/>
                <c:pt idx="0">
                  <c:v>15.862973177969208</c:v>
                </c:pt>
                <c:pt idx="1">
                  <c:v>15.862973177969208</c:v>
                </c:pt>
              </c:numCache>
            </c:numRef>
          </c:xVal>
          <c:yVal>
            <c:numRef>
              <c:f>'D20'!$BF$12:$BF$13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40792"/>
        <c:axId val="255141184"/>
      </c:scatterChart>
      <c:valAx>
        <c:axId val="255140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1184"/>
        <c:crosses val="autoZero"/>
        <c:crossBetween val="midCat"/>
        <c:majorUnit val="3"/>
        <c:minorUnit val="0.30000000000000004"/>
      </c:valAx>
      <c:valAx>
        <c:axId val="2551411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Reduksi Penurunan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0792"/>
        <c:crosses val="autoZero"/>
        <c:crossBetween val="midCat"/>
        <c:majorUnit val="20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5495197310768907"/>
          <c:y val="7.8928178996565831E-2"/>
          <c:w val="0.77066692082621369"/>
          <c:h val="0.163819830092041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6.7318106909250344E-2"/>
          <c:w val="0.8125184848678435"/>
          <c:h val="0.77514783706029744"/>
        </c:manualLayout>
      </c:layout>
      <c:scatterChart>
        <c:scatterStyle val="lineMarker"/>
        <c:varyColors val="0"/>
        <c:ser>
          <c:idx val="1"/>
          <c:order val="0"/>
          <c:tx>
            <c:v>1 Layer of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'D20'!$AS$7:$AS$12</c:f>
              <c:numCache>
                <c:formatCode>General</c:formatCode>
                <c:ptCount val="6"/>
                <c:pt idx="0">
                  <c:v>37.302977232924697</c:v>
                </c:pt>
                <c:pt idx="1">
                  <c:v>42.285510745144357</c:v>
                </c:pt>
                <c:pt idx="2">
                  <c:v>52.300676739343302</c:v>
                </c:pt>
                <c:pt idx="3">
                  <c:v>53.329398755764409</c:v>
                </c:pt>
                <c:pt idx="4">
                  <c:v>58.025979013643465</c:v>
                </c:pt>
                <c:pt idx="5">
                  <c:v>59.257958054140204</c:v>
                </c:pt>
              </c:numCache>
            </c:numRef>
          </c:yVal>
          <c:smooth val="0"/>
        </c:ser>
        <c:ser>
          <c:idx val="2"/>
          <c:order val="1"/>
          <c:tx>
            <c:v>2 Layer of bamboo grid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'D20'!$AT$7:$AT$12</c:f>
              <c:numCache>
                <c:formatCode>General</c:formatCode>
                <c:ptCount val="6"/>
                <c:pt idx="0">
                  <c:v>44.370860927152314</c:v>
                </c:pt>
                <c:pt idx="1">
                  <c:v>48.393358890625954</c:v>
                </c:pt>
                <c:pt idx="2">
                  <c:v>63.782485516567398</c:v>
                </c:pt>
                <c:pt idx="3">
                  <c:v>64.978216459126742</c:v>
                </c:pt>
                <c:pt idx="4">
                  <c:v>69.286863436286509</c:v>
                </c:pt>
                <c:pt idx="5">
                  <c:v>71.086864341830079</c:v>
                </c:pt>
              </c:numCache>
            </c:numRef>
          </c:yVal>
          <c:smooth val="0"/>
        </c:ser>
        <c:ser>
          <c:idx val="3"/>
          <c:order val="2"/>
          <c:tx>
            <c:v>3 Layer of bamboo grid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'D20'!$AU$7:$AU$12</c:f>
              <c:numCache>
                <c:formatCode>General</c:formatCode>
                <c:ptCount val="6"/>
                <c:pt idx="0">
                  <c:v>52.583586626139819</c:v>
                </c:pt>
                <c:pt idx="1">
                  <c:v>60.757859784988533</c:v>
                </c:pt>
                <c:pt idx="2">
                  <c:v>66.285811224564782</c:v>
                </c:pt>
                <c:pt idx="3">
                  <c:v>65.677984689169037</c:v>
                </c:pt>
                <c:pt idx="4">
                  <c:v>69.148792615965945</c:v>
                </c:pt>
                <c:pt idx="5">
                  <c:v>71.253874603605368</c:v>
                </c:pt>
              </c:numCache>
            </c:numRef>
          </c:yVal>
          <c:smooth val="0"/>
        </c:ser>
        <c:ser>
          <c:idx val="0"/>
          <c:order val="3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'D20'!$AW$8:$AW$9</c:f>
              <c:numCache>
                <c:formatCode>0.00</c:formatCode>
                <c:ptCount val="2"/>
                <c:pt idx="0">
                  <c:v>3.1640002686668791</c:v>
                </c:pt>
                <c:pt idx="1">
                  <c:v>3.1640002686668791</c:v>
                </c:pt>
              </c:numCache>
            </c:numRef>
          </c:xVal>
          <c:yVal>
            <c:numRef>
              <c:f>'D20'!$AX$8:$AX$9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'D20'!$AY$9</c:f>
              <c:strCache>
                <c:ptCount val="1"/>
                <c:pt idx="0">
                  <c:v>7,42</c:v>
                </c:pt>
              </c:strCache>
            </c:strRef>
          </c:tx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'D20'!$AY$9:$AY$10</c:f>
              <c:numCache>
                <c:formatCode>0.00</c:formatCode>
                <c:ptCount val="2"/>
                <c:pt idx="0">
                  <c:v>7.4185302073994253</c:v>
                </c:pt>
                <c:pt idx="1">
                  <c:v>7.4185302073994253</c:v>
                </c:pt>
              </c:numCache>
            </c:numRef>
          </c:xVal>
          <c:yVal>
            <c:numRef>
              <c:f>'D20'!$AZ$9:$AZ$10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5"/>
          <c:order val="5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'D20'!$BA$10:$BA$11</c:f>
              <c:numCache>
                <c:formatCode>0.00</c:formatCode>
                <c:ptCount val="2"/>
                <c:pt idx="0">
                  <c:v>9.2182543038825777</c:v>
                </c:pt>
                <c:pt idx="1">
                  <c:v>9.2182543038825777</c:v>
                </c:pt>
              </c:numCache>
            </c:numRef>
          </c:xVal>
          <c:yVal>
            <c:numRef>
              <c:f>'D20'!$BB$10:$BB$11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6"/>
          <c:order val="6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'D20'!$BC$11:$BC$12</c:f>
              <c:numCache>
                <c:formatCode>0.00</c:formatCode>
                <c:ptCount val="2"/>
                <c:pt idx="0">
                  <c:v>11.35888828846857</c:v>
                </c:pt>
                <c:pt idx="1">
                  <c:v>11.35888828846857</c:v>
                </c:pt>
              </c:numCache>
            </c:numRef>
          </c:xVal>
          <c:yVal>
            <c:numRef>
              <c:f>'D20'!$BD$11:$BD$12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7"/>
          <c:order val="7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'D20'!$BE$12:$BE$13</c:f>
              <c:numCache>
                <c:formatCode>0.00</c:formatCode>
                <c:ptCount val="2"/>
                <c:pt idx="0">
                  <c:v>15.862973177969208</c:v>
                </c:pt>
                <c:pt idx="1">
                  <c:v>15.862973177969208</c:v>
                </c:pt>
              </c:numCache>
            </c:numRef>
          </c:xVal>
          <c:yVal>
            <c:numRef>
              <c:f>'D20'!$BF$12:$BF$13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41968"/>
        <c:axId val="255142360"/>
      </c:scatterChart>
      <c:valAx>
        <c:axId val="2551419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Stress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2360"/>
        <c:crosses val="autoZero"/>
        <c:crossBetween val="midCat"/>
        <c:majorUnit val="3"/>
        <c:minorUnit val="0.30000000000000004"/>
      </c:valAx>
      <c:valAx>
        <c:axId val="2551423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Reduction of settlement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1968"/>
        <c:crosses val="autoZero"/>
        <c:crossBetween val="midCat"/>
        <c:majorUnit val="20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26763574695428533"/>
          <c:y val="7.8928178996565831E-2"/>
          <c:w val="0.60915358825296995"/>
          <c:h val="0.163819830092041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5019216989121"/>
          <c:y val="5.9722392233318947E-2"/>
          <c:w val="0.8374193212168588"/>
          <c:h val="0.7780604385979295"/>
        </c:manualLayout>
      </c:layout>
      <c:scatterChart>
        <c:scatterStyle val="smoothMarker"/>
        <c:varyColors val="0"/>
        <c:ser>
          <c:idx val="3"/>
          <c:order val="0"/>
          <c:tx>
            <c:v>Dynamic load (data)</c:v>
          </c:tx>
          <c:spPr>
            <a:ln w="9525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'D20'!$AO$7:$AO$10</c:f>
              <c:numCache>
                <c:formatCode>General</c:formatCode>
                <c:ptCount val="4"/>
                <c:pt idx="0">
                  <c:v>0</c:v>
                </c:pt>
                <c:pt idx="1">
                  <c:v>54.458785051058229</c:v>
                </c:pt>
                <c:pt idx="2">
                  <c:v>65.248862714393866</c:v>
                </c:pt>
                <c:pt idx="3">
                  <c:v>67.466537993246234</c:v>
                </c:pt>
              </c:numCache>
            </c:numRef>
          </c:yVal>
          <c:smooth val="1"/>
        </c:ser>
        <c:ser>
          <c:idx val="0"/>
          <c:order val="1"/>
          <c:tx>
            <c:v>Embankment load (Waruwu et al., 2017b)</c:v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'D20'!$AP$7:$AP$10</c:f>
              <c:numCache>
                <c:formatCode>General</c:formatCode>
                <c:ptCount val="4"/>
                <c:pt idx="0">
                  <c:v>0</c:v>
                </c:pt>
                <c:pt idx="1">
                  <c:v>36.369999999999997</c:v>
                </c:pt>
                <c:pt idx="2">
                  <c:v>55.53</c:v>
                </c:pt>
                <c:pt idx="3">
                  <c:v>63.88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43144"/>
        <c:axId val="255143536"/>
      </c:scatterChart>
      <c:valAx>
        <c:axId val="255143144"/>
        <c:scaling>
          <c:orientation val="minMax"/>
          <c:max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Number of</a:t>
                </a:r>
                <a:r>
                  <a:rPr lang="en-US" b="0" baseline="0"/>
                  <a:t> </a:t>
                </a:r>
                <a:r>
                  <a:rPr lang="en-US" b="0"/>
                  <a:t>layer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3536"/>
        <c:crosses val="autoZero"/>
        <c:crossBetween val="midCat"/>
        <c:minorUnit val="5.000000000000001E-2"/>
      </c:valAx>
      <c:valAx>
        <c:axId val="25514353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Reduction of settlement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314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289930801479406"/>
          <c:y val="0.55508888369611087"/>
          <c:w val="0.69025003317086864"/>
          <c:h val="0.22364137163743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7.9328595165205573E-2"/>
          <c:w val="0.78929646792501285"/>
          <c:h val="0.71380857898511307"/>
        </c:manualLayout>
      </c:layout>
      <c:scatterChart>
        <c:scatterStyle val="lineMarker"/>
        <c:varyColors val="0"/>
        <c:ser>
          <c:idx val="0"/>
          <c:order val="0"/>
          <c:tx>
            <c:v>Unreinforced</c:v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'D20'!$AO$14:$AQ$14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'D20'!$AO$15:$AQ$15</c:f>
              <c:numCache>
                <c:formatCode>General</c:formatCode>
                <c:ptCount val="3"/>
                <c:pt idx="0">
                  <c:v>151.46004158290469</c:v>
                </c:pt>
                <c:pt idx="1">
                  <c:v>250.17578657916116</c:v>
                </c:pt>
                <c:pt idx="2">
                  <c:v>362.41361042529468</c:v>
                </c:pt>
              </c:numCache>
            </c:numRef>
          </c:yVal>
          <c:smooth val="0"/>
        </c:ser>
        <c:ser>
          <c:idx val="1"/>
          <c:order val="1"/>
          <c:tx>
            <c:v>1 Layer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'D20'!$AR$14:$AT$14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'D20'!$AR$15:$AT$15</c:f>
              <c:numCache>
                <c:formatCode>General</c:formatCode>
                <c:ptCount val="3"/>
                <c:pt idx="0">
                  <c:v>298.7724521876184</c:v>
                </c:pt>
                <c:pt idx="1">
                  <c:v>588.93521743343365</c:v>
                </c:pt>
                <c:pt idx="2">
                  <c:v>448.74980400899142</c:v>
                </c:pt>
              </c:numCache>
            </c:numRef>
          </c:yVal>
          <c:smooth val="0"/>
        </c:ser>
        <c:ser>
          <c:idx val="2"/>
          <c:order val="2"/>
          <c:tx>
            <c:v>2 Layer bamboo grid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'D20'!$AU$14:$AW$14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'D20'!$AU$15:$AW$15</c:f>
              <c:numCache>
                <c:formatCode>General</c:formatCode>
                <c:ptCount val="3"/>
                <c:pt idx="0">
                  <c:v>355.90554203226986</c:v>
                </c:pt>
                <c:pt idx="1">
                  <c:v>801.88795168419847</c:v>
                </c:pt>
                <c:pt idx="2">
                  <c:v>725.51765940964435</c:v>
                </c:pt>
              </c:numCache>
            </c:numRef>
          </c:yVal>
          <c:smooth val="0"/>
        </c:ser>
        <c:ser>
          <c:idx val="3"/>
          <c:order val="3"/>
          <c:tx>
            <c:v>3 Layer bamboo grid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'D20'!$AX$14:$AZ$14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'D20'!$AX$15:$AZ$15</c:f>
              <c:numCache>
                <c:formatCode>General</c:formatCode>
                <c:ptCount val="3"/>
                <c:pt idx="0">
                  <c:v>405.64106008549732</c:v>
                </c:pt>
                <c:pt idx="1">
                  <c:v>766.36127028046803</c:v>
                </c:pt>
                <c:pt idx="2">
                  <c:v>797.6555195954445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144320"/>
        <c:axId val="255671720"/>
      </c:scatterChart>
      <c:valAx>
        <c:axId val="2551443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dynamic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1720"/>
        <c:crosses val="autoZero"/>
        <c:crossBetween val="midCat"/>
        <c:minorUnit val="5.000000000000001E-2"/>
      </c:valAx>
      <c:valAx>
        <c:axId val="255671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 (kN/m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144320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0679201742445845"/>
          <c:y val="0.57325567003996292"/>
          <c:w val="0.43348970896971722"/>
          <c:h val="0.2019479934227407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08101457235601"/>
          <c:y val="4.8528681221611664E-2"/>
          <c:w val="0.75537973021453042"/>
          <c:h val="0.74460844236543566"/>
        </c:manualLayout>
      </c:layout>
      <c:scatterChart>
        <c:scatterStyle val="lineMarker"/>
        <c:varyColors val="0"/>
        <c:ser>
          <c:idx val="0"/>
          <c:order val="0"/>
          <c:tx>
            <c:v>Unreinforced</c:v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'D20'!$R$161:$R$163</c:f>
              <c:numCache>
                <c:formatCode>General</c:formatCode>
                <c:ptCount val="3"/>
                <c:pt idx="0">
                  <c:v>5.9823170842836625E-3</c:v>
                </c:pt>
                <c:pt idx="1">
                  <c:v>4.5174503801085316E-3</c:v>
                </c:pt>
                <c:pt idx="2">
                  <c:v>2.7592782700034185E-3</c:v>
                </c:pt>
              </c:numCache>
            </c:numRef>
          </c:yVal>
          <c:smooth val="0"/>
        </c:ser>
        <c:ser>
          <c:idx val="1"/>
          <c:order val="1"/>
          <c:tx>
            <c:v>1 Layer of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'D20'!$AG$161:$AG$163</c:f>
              <c:numCache>
                <c:formatCode>General</c:formatCode>
                <c:ptCount val="3"/>
                <c:pt idx="0">
                  <c:v>2.9655469998702243E-3</c:v>
                </c:pt>
                <c:pt idx="1">
                  <c:v>1.7144834640876521E-3</c:v>
                </c:pt>
                <c:pt idx="2">
                  <c:v>2.2284132295241369E-3</c:v>
                </c:pt>
              </c:numCache>
            </c:numRef>
          </c:yVal>
          <c:smooth val="0"/>
        </c:ser>
        <c:ser>
          <c:idx val="2"/>
          <c:order val="2"/>
          <c:tx>
            <c:v>2 Layer of bamboo grid</c:v>
          </c:tx>
          <c:spPr>
            <a:ln w="12700" cmpd="sng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'D20'!$AH$161:$AH$163</c:f>
              <c:numCache>
                <c:formatCode>General</c:formatCode>
                <c:ptCount val="3"/>
                <c:pt idx="0">
                  <c:v>2.2645995271736263E-3</c:v>
                </c:pt>
                <c:pt idx="1">
                  <c:v>1.1983080154690919E-3</c:v>
                </c:pt>
                <c:pt idx="2">
                  <c:v>1.3783262020302892E-3</c:v>
                </c:pt>
              </c:numCache>
            </c:numRef>
          </c:yVal>
          <c:smooth val="0"/>
        </c:ser>
        <c:ser>
          <c:idx val="3"/>
          <c:order val="3"/>
          <c:tx>
            <c:v>3 Layer of bamboo grid</c:v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'D20'!$AI$161:$AI$163</c:f>
              <c:numCache>
                <c:formatCode>General</c:formatCode>
                <c:ptCount val="3"/>
                <c:pt idx="0">
                  <c:v>2.0785788517272211E-3</c:v>
                </c:pt>
                <c:pt idx="1">
                  <c:v>1.3337583104966572E-3</c:v>
                </c:pt>
                <c:pt idx="2">
                  <c:v>5.5838048140070644E-4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2504"/>
        <c:axId val="255672896"/>
      </c:scatterChart>
      <c:valAx>
        <c:axId val="255672504"/>
        <c:scaling>
          <c:orientation val="minMax"/>
          <c:max val="2.5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Number of dynamic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2896"/>
        <c:crosses val="autoZero"/>
        <c:crossBetween val="midCat"/>
        <c:majorUnit val="0.5"/>
        <c:minorUnit val="5.000000000000001E-2"/>
      </c:valAx>
      <c:valAx>
        <c:axId val="255672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Rasio S/p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2504"/>
        <c:crosses val="autoZero"/>
        <c:crossBetween val="midCat"/>
      </c:valAx>
      <c:spPr>
        <a:noFill/>
        <a:ln w="635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39878536165579104"/>
          <c:y val="5.5655116639058956E-2"/>
          <c:w val="0.53354419063362557"/>
          <c:h val="0.282226001210557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Second static load</c:v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'D20'!$D$114:$D$120</c:f>
              <c:numCache>
                <c:formatCode>0.00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'D20'!$E$114:$E$120</c:f>
              <c:numCache>
                <c:formatCode>0.00</c:formatCode>
                <c:ptCount val="7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</c:numCache>
            </c:numRef>
          </c:yVal>
          <c:smooth val="0"/>
        </c:ser>
        <c:ser>
          <c:idx val="2"/>
          <c:order val="2"/>
          <c:tx>
            <c:v>Third static load</c:v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'D20'!$F$114:$F$122</c:f>
              <c:numCache>
                <c:formatCode>0.00</c:formatCode>
                <c:ptCount val="9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</c:numCache>
            </c:numRef>
          </c:xVal>
          <c:yVal>
            <c:numRef>
              <c:f>'D20'!$G$114:$G$122</c:f>
              <c:numCache>
                <c:formatCode>0.00</c:formatCode>
                <c:ptCount val="9"/>
                <c:pt idx="0">
                  <c:v>20.89</c:v>
                </c:pt>
                <c:pt idx="1">
                  <c:v>20.89</c:v>
                </c:pt>
                <c:pt idx="2">
                  <c:v>21.239999999999995</c:v>
                </c:pt>
                <c:pt idx="3">
                  <c:v>21.700000000000003</c:v>
                </c:pt>
                <c:pt idx="4">
                  <c:v>22.159999999999997</c:v>
                </c:pt>
                <c:pt idx="5">
                  <c:v>23.299999999999997</c:v>
                </c:pt>
                <c:pt idx="6">
                  <c:v>26.319999999999993</c:v>
                </c:pt>
                <c:pt idx="7">
                  <c:v>37.299999999999997</c:v>
                </c:pt>
                <c:pt idx="8">
                  <c:v>55.930000000000007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3680"/>
        <c:axId val="255674072"/>
      </c:scatterChart>
      <c:valAx>
        <c:axId val="255673680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4072"/>
        <c:crosses val="autoZero"/>
        <c:crossBetween val="midCat"/>
        <c:minorUnit val="0.5"/>
      </c:valAx>
      <c:valAx>
        <c:axId val="255674072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3680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127290837549859"/>
          <c:y val="0.76622172187361715"/>
          <c:w val="0.7699023286025235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6664"/>
        <c:axId val="170737056"/>
      </c:scatterChart>
      <c:valAx>
        <c:axId val="170736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</a:t>
                </a:r>
                <a:r>
                  <a:rPr lang="id-ID"/>
                  <a:t>menit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7056"/>
        <c:crosses val="autoZero"/>
        <c:crossBetween val="midCat"/>
      </c:valAx>
      <c:valAx>
        <c:axId val="17073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6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'D20'!$C$125:$C$129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Second static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'D20'!$D$125:$D$131</c:f>
              <c:numCache>
                <c:formatCode>General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'D20'!$E$125:$E$131</c:f>
              <c:numCache>
                <c:formatCode>0.00</c:formatCode>
                <c:ptCount val="7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</c:numCache>
            </c:numRef>
          </c:yVal>
          <c:smooth val="0"/>
        </c:ser>
        <c:ser>
          <c:idx val="2"/>
          <c:order val="2"/>
          <c:tx>
            <c:v>Third static load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'D20'!$F$125:$F$140</c:f>
              <c:numCache>
                <c:formatCode>0.00</c:formatCode>
                <c:ptCount val="16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  <c:pt idx="9">
                  <c:v>18.483936780806541</c:v>
                </c:pt>
                <c:pt idx="10">
                  <c:v>22.738466719539087</c:v>
                </c:pt>
              </c:numCache>
            </c:numRef>
          </c:xVal>
          <c:yVal>
            <c:numRef>
              <c:f>'D20'!$G$125:$G$145</c:f>
              <c:numCache>
                <c:formatCode>0.00</c:formatCode>
                <c:ptCount val="21"/>
                <c:pt idx="0">
                  <c:v>11.59</c:v>
                </c:pt>
                <c:pt idx="1">
                  <c:v>11.879999999999999</c:v>
                </c:pt>
                <c:pt idx="2">
                  <c:v>12.370000000000001</c:v>
                </c:pt>
                <c:pt idx="3">
                  <c:v>13.309999999999999</c:v>
                </c:pt>
                <c:pt idx="4">
                  <c:v>14.09</c:v>
                </c:pt>
                <c:pt idx="5">
                  <c:v>15.59</c:v>
                </c:pt>
                <c:pt idx="6">
                  <c:v>17.860000000000003</c:v>
                </c:pt>
                <c:pt idx="7">
                  <c:v>21.970000000000002</c:v>
                </c:pt>
                <c:pt idx="8">
                  <c:v>28.169999999999998</c:v>
                </c:pt>
                <c:pt idx="9">
                  <c:v>36.739999999999995</c:v>
                </c:pt>
                <c:pt idx="10">
                  <c:v>55.210000000000008</c:v>
                </c:pt>
                <c:pt idx="17" formatCode="General">
                  <c:v>0</c:v>
                </c:pt>
                <c:pt idx="18">
                  <c:v>20.89</c:v>
                </c:pt>
                <c:pt idx="19">
                  <c:v>21.39</c:v>
                </c:pt>
                <c:pt idx="20">
                  <c:v>22.03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4856"/>
        <c:axId val="255675248"/>
      </c:scatterChart>
      <c:valAx>
        <c:axId val="255674856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5248"/>
        <c:crosses val="autoZero"/>
        <c:crossBetween val="midCat"/>
        <c:minorUnit val="0.5"/>
      </c:valAx>
      <c:valAx>
        <c:axId val="255675248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</a:t>
                </a:r>
                <a:r>
                  <a:rPr lang="en-US" baseline="0"/>
                  <a:t> </a:t>
                </a:r>
                <a:r>
                  <a:rPr lang="en-US"/>
                  <a:t>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4856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889340751819245"/>
          <c:y val="0.76622163817678912"/>
          <c:w val="0.76228182945982959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729392022718472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First dynamic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'D20'!$D$143:$D$164</c:f>
              <c:numCache>
                <c:formatCode>0.00</c:formatCode>
                <c:ptCount val="22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'D20'!$E$143:$E$164</c:f>
              <c:numCache>
                <c:formatCode>0.00</c:formatCode>
                <c:ptCount val="22"/>
                <c:pt idx="0">
                  <c:v>20.89</c:v>
                </c:pt>
                <c:pt idx="1">
                  <c:v>46.2</c:v>
                </c:pt>
                <c:pt idx="2">
                  <c:v>43.92</c:v>
                </c:pt>
                <c:pt idx="3">
                  <c:v>49.57</c:v>
                </c:pt>
                <c:pt idx="4">
                  <c:v>47.12</c:v>
                </c:pt>
                <c:pt idx="5">
                  <c:v>51.56</c:v>
                </c:pt>
                <c:pt idx="6">
                  <c:v>48.94</c:v>
                </c:pt>
                <c:pt idx="7">
                  <c:v>53.38</c:v>
                </c:pt>
                <c:pt idx="8">
                  <c:v>50.75</c:v>
                </c:pt>
                <c:pt idx="9">
                  <c:v>54.78</c:v>
                </c:pt>
                <c:pt idx="10">
                  <c:v>51.99</c:v>
                </c:pt>
                <c:pt idx="11">
                  <c:v>52.49</c:v>
                </c:pt>
                <c:pt idx="12">
                  <c:v>53.13</c:v>
                </c:pt>
                <c:pt idx="13">
                  <c:v>54.38</c:v>
                </c:pt>
                <c:pt idx="14">
                  <c:v>72.239999999999995</c:v>
                </c:pt>
              </c:numCache>
            </c:numRef>
          </c:yVal>
          <c:smooth val="0"/>
        </c:ser>
        <c:ser>
          <c:idx val="2"/>
          <c:order val="2"/>
          <c:tx>
            <c:v>Second dynamic load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'D20'!$F$143:$F$173</c:f>
              <c:numCache>
                <c:formatCode>0.00</c:formatCode>
                <c:ptCount val="31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</c:numCache>
            </c:numRef>
          </c:xVal>
          <c:yVal>
            <c:numRef>
              <c:f>'D20'!$G$143:$G$173</c:f>
              <c:numCache>
                <c:formatCode>0.00</c:formatCode>
                <c:ptCount val="31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  <c:pt idx="7">
                  <c:v>58.089999999999996</c:v>
                </c:pt>
                <c:pt idx="8">
                  <c:v>63.139999999999993</c:v>
                </c:pt>
                <c:pt idx="9">
                  <c:v>62.940000000000005</c:v>
                </c:pt>
                <c:pt idx="10">
                  <c:v>64.650000000000006</c:v>
                </c:pt>
                <c:pt idx="11">
                  <c:v>64.240000000000009</c:v>
                </c:pt>
                <c:pt idx="12">
                  <c:v>65.550000000000011</c:v>
                </c:pt>
                <c:pt idx="13">
                  <c:v>65.12</c:v>
                </c:pt>
                <c:pt idx="14">
                  <c:v>66.5</c:v>
                </c:pt>
                <c:pt idx="15">
                  <c:v>66.139999999999986</c:v>
                </c:pt>
                <c:pt idx="16">
                  <c:v>67.599999999999994</c:v>
                </c:pt>
                <c:pt idx="17">
                  <c:v>67.289999999999992</c:v>
                </c:pt>
                <c:pt idx="18">
                  <c:v>68.389999999999986</c:v>
                </c:pt>
                <c:pt idx="19">
                  <c:v>68.03</c:v>
                </c:pt>
                <c:pt idx="20">
                  <c:v>68.930000000000007</c:v>
                </c:pt>
                <c:pt idx="21">
                  <c:v>68.53</c:v>
                </c:pt>
                <c:pt idx="22">
                  <c:v>65.539999999999992</c:v>
                </c:pt>
                <c:pt idx="23">
                  <c:v>65.539999999999992</c:v>
                </c:pt>
                <c:pt idx="24">
                  <c:v>65.889999999999986</c:v>
                </c:pt>
                <c:pt idx="25">
                  <c:v>66.349999999999994</c:v>
                </c:pt>
                <c:pt idx="26">
                  <c:v>66.81</c:v>
                </c:pt>
                <c:pt idx="27">
                  <c:v>67.949999999999989</c:v>
                </c:pt>
                <c:pt idx="28">
                  <c:v>70.97</c:v>
                </c:pt>
                <c:pt idx="29">
                  <c:v>81.949999999999989</c:v>
                </c:pt>
                <c:pt idx="30">
                  <c:v>100.58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6032"/>
        <c:axId val="255676424"/>
      </c:scatterChart>
      <c:valAx>
        <c:axId val="255676032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6424"/>
        <c:crosses val="autoZero"/>
        <c:crossBetween val="midCat"/>
        <c:minorUnit val="0.5"/>
      </c:valAx>
      <c:valAx>
        <c:axId val="255676424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603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5228232449225431"/>
          <c:y val="0.19311106603477843"/>
          <c:w val="0.47651311160881032"/>
          <c:h val="0.240144203286064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9165580432519689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'D20'!$B$177:$B$181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'D20'!$C$177:$C$181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First dynamic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'D20'!$D$177:$D$191</c:f>
              <c:numCache>
                <c:formatCode>0.00</c:formatCode>
                <c:ptCount val="15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'D20'!$E$177:$E$191</c:f>
              <c:numCache>
                <c:formatCode>0.00</c:formatCode>
                <c:ptCount val="15"/>
                <c:pt idx="0">
                  <c:v>11.59</c:v>
                </c:pt>
                <c:pt idx="1">
                  <c:v>23</c:v>
                </c:pt>
                <c:pt idx="2">
                  <c:v>20.07</c:v>
                </c:pt>
                <c:pt idx="3">
                  <c:v>24.56</c:v>
                </c:pt>
                <c:pt idx="4">
                  <c:v>21.55</c:v>
                </c:pt>
                <c:pt idx="5">
                  <c:v>25.61</c:v>
                </c:pt>
                <c:pt idx="6">
                  <c:v>22.63</c:v>
                </c:pt>
                <c:pt idx="7">
                  <c:v>26.34</c:v>
                </c:pt>
                <c:pt idx="8">
                  <c:v>23.36</c:v>
                </c:pt>
                <c:pt idx="9">
                  <c:v>26.83</c:v>
                </c:pt>
                <c:pt idx="10">
                  <c:v>23.9</c:v>
                </c:pt>
                <c:pt idx="11">
                  <c:v>24.36</c:v>
                </c:pt>
                <c:pt idx="12">
                  <c:v>25.33</c:v>
                </c:pt>
                <c:pt idx="13">
                  <c:v>27.25</c:v>
                </c:pt>
                <c:pt idx="14">
                  <c:v>32</c:v>
                </c:pt>
              </c:numCache>
            </c:numRef>
          </c:yVal>
          <c:smooth val="0"/>
        </c:ser>
        <c:ser>
          <c:idx val="2"/>
          <c:order val="2"/>
          <c:tx>
            <c:v>Second dynamic load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'D20'!$F$177:$F$209</c:f>
              <c:numCache>
                <c:formatCode>0.00</c:formatCode>
                <c:ptCount val="33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  <c:pt idx="31">
                  <c:v>18.483936780806541</c:v>
                </c:pt>
                <c:pt idx="32">
                  <c:v>22.738466719539087</c:v>
                </c:pt>
              </c:numCache>
            </c:numRef>
          </c:xVal>
          <c:yVal>
            <c:numRef>
              <c:f>'D20'!$G$177:$G$209</c:f>
              <c:numCache>
                <c:formatCode>0.00</c:formatCode>
                <c:ptCount val="33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  <c:pt idx="7">
                  <c:v>25.23</c:v>
                </c:pt>
                <c:pt idx="8">
                  <c:v>26.84</c:v>
                </c:pt>
                <c:pt idx="9">
                  <c:v>26.38</c:v>
                </c:pt>
                <c:pt idx="10">
                  <c:v>27.610000000000003</c:v>
                </c:pt>
                <c:pt idx="11">
                  <c:v>27.19</c:v>
                </c:pt>
                <c:pt idx="12">
                  <c:v>28.250000000000004</c:v>
                </c:pt>
                <c:pt idx="13">
                  <c:v>27.81</c:v>
                </c:pt>
                <c:pt idx="14">
                  <c:v>28.750000000000004</c:v>
                </c:pt>
                <c:pt idx="15">
                  <c:v>28.330000000000002</c:v>
                </c:pt>
                <c:pt idx="16">
                  <c:v>29.140000000000004</c:v>
                </c:pt>
                <c:pt idx="17">
                  <c:v>28.750000000000004</c:v>
                </c:pt>
                <c:pt idx="18">
                  <c:v>29.930000000000003</c:v>
                </c:pt>
                <c:pt idx="19">
                  <c:v>29.580000000000002</c:v>
                </c:pt>
                <c:pt idx="20">
                  <c:v>30.38</c:v>
                </c:pt>
                <c:pt idx="21">
                  <c:v>29.94</c:v>
                </c:pt>
                <c:pt idx="22">
                  <c:v>25.19</c:v>
                </c:pt>
                <c:pt idx="23">
                  <c:v>25.48</c:v>
                </c:pt>
                <c:pt idx="24">
                  <c:v>25.970000000000002</c:v>
                </c:pt>
                <c:pt idx="25">
                  <c:v>26.91</c:v>
                </c:pt>
                <c:pt idx="26">
                  <c:v>27.69</c:v>
                </c:pt>
                <c:pt idx="27">
                  <c:v>29.19</c:v>
                </c:pt>
                <c:pt idx="28">
                  <c:v>31.460000000000004</c:v>
                </c:pt>
                <c:pt idx="29">
                  <c:v>35.570000000000007</c:v>
                </c:pt>
                <c:pt idx="30">
                  <c:v>41.769999999999996</c:v>
                </c:pt>
                <c:pt idx="31">
                  <c:v>50.34</c:v>
                </c:pt>
                <c:pt idx="32">
                  <c:v>68.81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7208"/>
        <c:axId val="255677600"/>
      </c:scatterChart>
      <c:valAx>
        <c:axId val="255677208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7600"/>
        <c:crosses val="autoZero"/>
        <c:crossBetween val="midCat"/>
        <c:minorUnit val="0.5"/>
      </c:valAx>
      <c:valAx>
        <c:axId val="255677600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7208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841111092776578"/>
          <c:y val="0.69476369629272017"/>
          <c:w val="0.49175410989419799"/>
          <c:h val="0.273919195618518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5019216989121"/>
          <c:y val="5.9722392233318947E-2"/>
          <c:w val="0.8374193212168588"/>
          <c:h val="0.7780604385979295"/>
        </c:manualLayout>
      </c:layout>
      <c:scatterChart>
        <c:scatterStyle val="smoothMarker"/>
        <c:varyColors val="0"/>
        <c:ser>
          <c:idx val="3"/>
          <c:order val="0"/>
          <c:tx>
            <c:v>Dynamic load (data)</c:v>
          </c:tx>
          <c:spPr>
            <a:ln w="9525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'D20'!$AO$7:$AO$10</c:f>
              <c:numCache>
                <c:formatCode>General</c:formatCode>
                <c:ptCount val="4"/>
                <c:pt idx="0">
                  <c:v>0</c:v>
                </c:pt>
                <c:pt idx="1">
                  <c:v>54.458785051058229</c:v>
                </c:pt>
                <c:pt idx="2">
                  <c:v>65.248862714393866</c:v>
                </c:pt>
                <c:pt idx="3">
                  <c:v>67.466537993246234</c:v>
                </c:pt>
              </c:numCache>
            </c:numRef>
          </c:yVal>
          <c:smooth val="1"/>
        </c:ser>
        <c:ser>
          <c:idx val="0"/>
          <c:order val="1"/>
          <c:tx>
            <c:v>Embankment load (Waruwu et al. [13])</c:v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'D20'!$AP$7:$AP$10</c:f>
              <c:numCache>
                <c:formatCode>General</c:formatCode>
                <c:ptCount val="4"/>
                <c:pt idx="0">
                  <c:v>0</c:v>
                </c:pt>
                <c:pt idx="1">
                  <c:v>36.369999999999997</c:v>
                </c:pt>
                <c:pt idx="2">
                  <c:v>55.53</c:v>
                </c:pt>
                <c:pt idx="3">
                  <c:v>63.88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78384"/>
        <c:axId val="255678776"/>
      </c:scatterChart>
      <c:valAx>
        <c:axId val="255678384"/>
        <c:scaling>
          <c:orientation val="minMax"/>
          <c:max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Number of layer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8776"/>
        <c:crosses val="autoZero"/>
        <c:crossBetween val="midCat"/>
        <c:minorUnit val="5.000000000000001E-2"/>
      </c:valAx>
      <c:valAx>
        <c:axId val="2556787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Reduction of settlement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67838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289930801479406"/>
          <c:y val="0.55508888369611087"/>
          <c:w val="0.69025003317086864"/>
          <c:h val="0.22364137163743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62618067482634265"/>
        </c:manualLayout>
      </c:layout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952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ser>
          <c:idx val="1"/>
          <c:order val="1"/>
          <c:tx>
            <c:v>1 Lapis perkuatan</c:v>
          </c:tx>
          <c:spPr>
            <a:ln w="95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ser>
          <c:idx val="2"/>
          <c:order val="2"/>
          <c:tx>
            <c:v>2  Lapis perkuatan</c:v>
          </c:tx>
          <c:spPr>
            <a:ln w="15875" cap="rnd" cmpd="dbl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yVal>
          <c:smooth val="0"/>
        </c:ser>
        <c:ser>
          <c:idx val="3"/>
          <c:order val="3"/>
          <c:tx>
            <c:v>3  Lapis perkuatan</c:v>
          </c:tx>
          <c:spPr>
            <a:ln w="15875" cap="rnd" cmpd="sng">
              <a:solidFill>
                <a:srgbClr val="7030A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623672"/>
        <c:axId val="300624064"/>
      </c:scatterChart>
      <c:valAx>
        <c:axId val="300623672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4064"/>
        <c:crosses val="autoZero"/>
        <c:crossBetween val="midCat"/>
      </c:valAx>
      <c:valAx>
        <c:axId val="300624064"/>
        <c:scaling>
          <c:orientation val="maxMin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3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696135741247206E-2"/>
          <c:y val="0.79852020392973333"/>
          <c:w val="0.81562527370923577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08101457235601"/>
          <c:y val="4.8528681221611664E-2"/>
          <c:w val="0.75537973021453042"/>
          <c:h val="0.74460844236543566"/>
        </c:manualLayout>
      </c:layout>
      <c:scatterChart>
        <c:scatterStyle val="lineMarker"/>
        <c:varyColors val="0"/>
        <c:ser>
          <c:idx val="0"/>
          <c:order val="0"/>
          <c:tx>
            <c:v>Unreinforced</c:v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'D20'!$R$161:$R$163</c:f>
              <c:numCache>
                <c:formatCode>General</c:formatCode>
                <c:ptCount val="3"/>
                <c:pt idx="0">
                  <c:v>5.9823170842836625E-3</c:v>
                </c:pt>
                <c:pt idx="1">
                  <c:v>4.5174503801085316E-3</c:v>
                </c:pt>
                <c:pt idx="2">
                  <c:v>2.7592782700034185E-3</c:v>
                </c:pt>
              </c:numCache>
            </c:numRef>
          </c:yVal>
          <c:smooth val="0"/>
        </c:ser>
        <c:ser>
          <c:idx val="1"/>
          <c:order val="1"/>
          <c:tx>
            <c:v>1 Layer of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'D20'!$AG$161:$AG$163</c:f>
              <c:numCache>
                <c:formatCode>General</c:formatCode>
                <c:ptCount val="3"/>
                <c:pt idx="0">
                  <c:v>2.9655469998702243E-3</c:v>
                </c:pt>
                <c:pt idx="1">
                  <c:v>1.7144834640876521E-3</c:v>
                </c:pt>
                <c:pt idx="2">
                  <c:v>2.2284132295241369E-3</c:v>
                </c:pt>
              </c:numCache>
            </c:numRef>
          </c:yVal>
          <c:smooth val="0"/>
        </c:ser>
        <c:ser>
          <c:idx val="2"/>
          <c:order val="2"/>
          <c:tx>
            <c:v>2 Layer of bamboo grid</c:v>
          </c:tx>
          <c:spPr>
            <a:ln w="12700" cmpd="sng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'D20'!$AH$161:$AH$163</c:f>
              <c:numCache>
                <c:formatCode>General</c:formatCode>
                <c:ptCount val="3"/>
                <c:pt idx="0">
                  <c:v>2.2645995271736263E-3</c:v>
                </c:pt>
                <c:pt idx="1">
                  <c:v>1.1983080154690919E-3</c:v>
                </c:pt>
                <c:pt idx="2">
                  <c:v>1.3783262020302892E-3</c:v>
                </c:pt>
              </c:numCache>
            </c:numRef>
          </c:yVal>
          <c:smooth val="0"/>
        </c:ser>
        <c:ser>
          <c:idx val="3"/>
          <c:order val="3"/>
          <c:tx>
            <c:v>3 Layer of bamboo grid</c:v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'D20'!$Q$161:$Q$163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'D20'!$AI$161:$AI$163</c:f>
              <c:numCache>
                <c:formatCode>General</c:formatCode>
                <c:ptCount val="3"/>
                <c:pt idx="0">
                  <c:v>2.0785788517272211E-3</c:v>
                </c:pt>
                <c:pt idx="1">
                  <c:v>1.3337583104966572E-3</c:v>
                </c:pt>
                <c:pt idx="2">
                  <c:v>5.5838048140070644E-4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628768"/>
        <c:axId val="300625632"/>
      </c:scatterChart>
      <c:valAx>
        <c:axId val="300628768"/>
        <c:scaling>
          <c:orientation val="minMax"/>
          <c:max val="2.5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Number of dynamic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5632"/>
        <c:crosses val="autoZero"/>
        <c:crossBetween val="midCat"/>
        <c:majorUnit val="0.5"/>
        <c:minorUnit val="5.000000000000001E-2"/>
      </c:valAx>
      <c:valAx>
        <c:axId val="300625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Rasio S/p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8768"/>
        <c:crosses val="autoZero"/>
        <c:crossBetween val="midCat"/>
      </c:valAx>
      <c:spPr>
        <a:noFill/>
        <a:ln w="6350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39878536165579104"/>
          <c:y val="5.5655116639058956E-2"/>
          <c:w val="0.53354419063362557"/>
          <c:h val="0.282226001210557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7.9328595165205573E-2"/>
          <c:w val="0.78929646792501285"/>
          <c:h val="0.71380857898511307"/>
        </c:manualLayout>
      </c:layout>
      <c:scatterChart>
        <c:scatterStyle val="lineMarker"/>
        <c:varyColors val="0"/>
        <c:ser>
          <c:idx val="0"/>
          <c:order val="0"/>
          <c:tx>
            <c:v>Unreinforced</c:v>
          </c:tx>
          <c:spPr>
            <a:ln w="95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'D20'!$AO$14:$AQ$14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'D20'!$AO$15:$AQ$15</c:f>
              <c:numCache>
                <c:formatCode>General</c:formatCode>
                <c:ptCount val="3"/>
                <c:pt idx="0">
                  <c:v>151.46004158290469</c:v>
                </c:pt>
                <c:pt idx="1">
                  <c:v>250.17578657916116</c:v>
                </c:pt>
                <c:pt idx="2">
                  <c:v>362.41361042529468</c:v>
                </c:pt>
              </c:numCache>
            </c:numRef>
          </c:yVal>
          <c:smooth val="0"/>
        </c:ser>
        <c:ser>
          <c:idx val="1"/>
          <c:order val="1"/>
          <c:tx>
            <c:v>1 Layer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'D20'!$AR$14:$AT$14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'D20'!$AR$15:$AT$15</c:f>
              <c:numCache>
                <c:formatCode>General</c:formatCode>
                <c:ptCount val="3"/>
                <c:pt idx="0">
                  <c:v>298.7724521876184</c:v>
                </c:pt>
                <c:pt idx="1">
                  <c:v>588.93521743343365</c:v>
                </c:pt>
                <c:pt idx="2">
                  <c:v>448.74980400899142</c:v>
                </c:pt>
              </c:numCache>
            </c:numRef>
          </c:yVal>
          <c:smooth val="0"/>
        </c:ser>
        <c:ser>
          <c:idx val="2"/>
          <c:order val="2"/>
          <c:tx>
            <c:v>2 Layer bamboo grid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'D20'!$AU$14:$AW$14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'D20'!$AU$15:$AW$15</c:f>
              <c:numCache>
                <c:formatCode>General</c:formatCode>
                <c:ptCount val="3"/>
                <c:pt idx="0">
                  <c:v>355.90554203226986</c:v>
                </c:pt>
                <c:pt idx="1">
                  <c:v>801.88795168419847</c:v>
                </c:pt>
                <c:pt idx="2">
                  <c:v>725.51765940964435</c:v>
                </c:pt>
              </c:numCache>
            </c:numRef>
          </c:yVal>
          <c:smooth val="0"/>
        </c:ser>
        <c:ser>
          <c:idx val="3"/>
          <c:order val="3"/>
          <c:tx>
            <c:v>3 Layer bamboo grid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'D20'!$AX$14:$AZ$14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'D20'!$AX$15:$AZ$15</c:f>
              <c:numCache>
                <c:formatCode>General</c:formatCode>
                <c:ptCount val="3"/>
                <c:pt idx="0">
                  <c:v>405.64106008549732</c:v>
                </c:pt>
                <c:pt idx="1">
                  <c:v>766.36127028046803</c:v>
                </c:pt>
                <c:pt idx="2">
                  <c:v>797.6555195954445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52552"/>
        <c:axId val="257151768"/>
      </c:scatterChart>
      <c:valAx>
        <c:axId val="2571525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dynamic load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1768"/>
        <c:crosses val="autoZero"/>
        <c:crossBetween val="midCat"/>
        <c:minorUnit val="5.000000000000001E-2"/>
      </c:valAx>
      <c:valAx>
        <c:axId val="257151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 (kN/m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255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0679201742445845"/>
          <c:y val="0.57325567003996292"/>
          <c:w val="0.43348970896971722"/>
          <c:h val="0.2019479934227407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6.7318106909250344E-2"/>
          <c:w val="0.8125184848678435"/>
          <c:h val="0.77514783706029744"/>
        </c:manualLayout>
      </c:layout>
      <c:scatterChart>
        <c:scatterStyle val="lineMarker"/>
        <c:varyColors val="0"/>
        <c:ser>
          <c:idx val="1"/>
          <c:order val="0"/>
          <c:tx>
            <c:v>1 Layer of bamboo grid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'D20'!$AS$7:$AS$12</c:f>
              <c:numCache>
                <c:formatCode>General</c:formatCode>
                <c:ptCount val="6"/>
                <c:pt idx="0">
                  <c:v>37.302977232924697</c:v>
                </c:pt>
                <c:pt idx="1">
                  <c:v>42.285510745144357</c:v>
                </c:pt>
                <c:pt idx="2">
                  <c:v>52.300676739343302</c:v>
                </c:pt>
                <c:pt idx="3">
                  <c:v>53.329398755764409</c:v>
                </c:pt>
                <c:pt idx="4">
                  <c:v>58.025979013643465</c:v>
                </c:pt>
                <c:pt idx="5">
                  <c:v>59.257958054140204</c:v>
                </c:pt>
              </c:numCache>
            </c:numRef>
          </c:yVal>
          <c:smooth val="0"/>
        </c:ser>
        <c:ser>
          <c:idx val="2"/>
          <c:order val="1"/>
          <c:tx>
            <c:v>2 Layer of bamboo grid</c:v>
          </c:tx>
          <c:spPr>
            <a:ln w="12700">
              <a:solidFill>
                <a:schemeClr val="tx1"/>
              </a:solidFill>
              <a:prstDash val="lgDash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'D20'!$AT$7:$AT$12</c:f>
              <c:numCache>
                <c:formatCode>General</c:formatCode>
                <c:ptCount val="6"/>
                <c:pt idx="0">
                  <c:v>44.370860927152314</c:v>
                </c:pt>
                <c:pt idx="1">
                  <c:v>48.393358890625954</c:v>
                </c:pt>
                <c:pt idx="2">
                  <c:v>63.782485516567398</c:v>
                </c:pt>
                <c:pt idx="3">
                  <c:v>64.978216459126742</c:v>
                </c:pt>
                <c:pt idx="4">
                  <c:v>69.286863436286509</c:v>
                </c:pt>
                <c:pt idx="5">
                  <c:v>71.086864341830079</c:v>
                </c:pt>
              </c:numCache>
            </c:numRef>
          </c:yVal>
          <c:smooth val="0"/>
        </c:ser>
        <c:ser>
          <c:idx val="3"/>
          <c:order val="2"/>
          <c:tx>
            <c:v>3 Layer of bamboo grid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xVal>
            <c:numRef>
              <c:f>'D20'!$AR$7:$AR$12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3.1640002686668791</c:v>
                </c:pt>
                <c:pt idx="2">
                  <c:v>7.4185302073994253</c:v>
                </c:pt>
                <c:pt idx="3">
                  <c:v>9.2182543038825777</c:v>
                </c:pt>
                <c:pt idx="4">
                  <c:v>11.35888828846857</c:v>
                </c:pt>
                <c:pt idx="5">
                  <c:v>15.862973177969208</c:v>
                </c:pt>
              </c:numCache>
            </c:numRef>
          </c:xVal>
          <c:yVal>
            <c:numRef>
              <c:f>'D20'!$AU$7:$AU$12</c:f>
              <c:numCache>
                <c:formatCode>General</c:formatCode>
                <c:ptCount val="6"/>
                <c:pt idx="0">
                  <c:v>52.583586626139819</c:v>
                </c:pt>
                <c:pt idx="1">
                  <c:v>60.757859784988533</c:v>
                </c:pt>
                <c:pt idx="2">
                  <c:v>66.285811224564782</c:v>
                </c:pt>
                <c:pt idx="3">
                  <c:v>65.677984689169037</c:v>
                </c:pt>
                <c:pt idx="4">
                  <c:v>69.148792615965945</c:v>
                </c:pt>
                <c:pt idx="5">
                  <c:v>71.253874603605368</c:v>
                </c:pt>
              </c:numCache>
            </c:numRef>
          </c:yVal>
          <c:smooth val="0"/>
        </c:ser>
        <c:ser>
          <c:idx val="0"/>
          <c:order val="3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'D20'!$AW$8:$AW$9</c:f>
              <c:numCache>
                <c:formatCode>0.00</c:formatCode>
                <c:ptCount val="2"/>
                <c:pt idx="0">
                  <c:v>3.1640002686668791</c:v>
                </c:pt>
                <c:pt idx="1">
                  <c:v>3.1640002686668791</c:v>
                </c:pt>
              </c:numCache>
            </c:numRef>
          </c:xVal>
          <c:yVal>
            <c:numRef>
              <c:f>'D20'!$AX$8:$AX$9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'D20'!$AY$9</c:f>
              <c:strCache>
                <c:ptCount val="1"/>
                <c:pt idx="0">
                  <c:v>7,42</c:v>
                </c:pt>
              </c:strCache>
            </c:strRef>
          </c:tx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'D20'!$AY$9:$AY$10</c:f>
              <c:numCache>
                <c:formatCode>0.00</c:formatCode>
                <c:ptCount val="2"/>
                <c:pt idx="0">
                  <c:v>7.4185302073994253</c:v>
                </c:pt>
                <c:pt idx="1">
                  <c:v>7.4185302073994253</c:v>
                </c:pt>
              </c:numCache>
            </c:numRef>
          </c:xVal>
          <c:yVal>
            <c:numRef>
              <c:f>'D20'!$AZ$9:$AZ$10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5"/>
          <c:order val="5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'D20'!$BA$10:$BA$11</c:f>
              <c:numCache>
                <c:formatCode>0.00</c:formatCode>
                <c:ptCount val="2"/>
                <c:pt idx="0">
                  <c:v>9.2182543038825777</c:v>
                </c:pt>
                <c:pt idx="1">
                  <c:v>9.2182543038825777</c:v>
                </c:pt>
              </c:numCache>
            </c:numRef>
          </c:xVal>
          <c:yVal>
            <c:numRef>
              <c:f>'D20'!$BB$10:$BB$11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6"/>
          <c:order val="6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'D20'!$BC$11:$BC$12</c:f>
              <c:numCache>
                <c:formatCode>0.00</c:formatCode>
                <c:ptCount val="2"/>
                <c:pt idx="0">
                  <c:v>11.35888828846857</c:v>
                </c:pt>
                <c:pt idx="1">
                  <c:v>11.35888828846857</c:v>
                </c:pt>
              </c:numCache>
            </c:numRef>
          </c:xVal>
          <c:yVal>
            <c:numRef>
              <c:f>'D20'!$BD$11:$BD$12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7"/>
          <c:order val="7"/>
          <c:spPr>
            <a:ln w="63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'D20'!$BE$12:$BE$13</c:f>
              <c:numCache>
                <c:formatCode>0.00</c:formatCode>
                <c:ptCount val="2"/>
                <c:pt idx="0">
                  <c:v>15.862973177969208</c:v>
                </c:pt>
                <c:pt idx="1">
                  <c:v>15.862973177969208</c:v>
                </c:pt>
              </c:numCache>
            </c:numRef>
          </c:xVal>
          <c:yVal>
            <c:numRef>
              <c:f>'D20'!$BF$12:$BF$13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50984"/>
        <c:axId val="257154120"/>
      </c:scatterChart>
      <c:valAx>
        <c:axId val="2571509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Pressure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4120"/>
        <c:crosses val="autoZero"/>
        <c:crossBetween val="midCat"/>
        <c:majorUnit val="3"/>
        <c:minorUnit val="0.30000000000000004"/>
      </c:valAx>
      <c:valAx>
        <c:axId val="25715412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Reduction of settlement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0984"/>
        <c:crosses val="autoZero"/>
        <c:crossBetween val="midCat"/>
        <c:majorUnit val="20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26763574695428533"/>
          <c:y val="7.8928178996565831E-2"/>
          <c:w val="0.60915358825296995"/>
          <c:h val="0.163819830092041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5019216989121"/>
          <c:y val="5.9722392233318947E-2"/>
          <c:w val="0.8374193212168588"/>
          <c:h val="0.7780604385979295"/>
        </c:manualLayout>
      </c:layout>
      <c:scatterChart>
        <c:scatterStyle val="smoothMarker"/>
        <c:varyColors val="0"/>
        <c:ser>
          <c:idx val="3"/>
          <c:order val="0"/>
          <c:tx>
            <c:v>Dynamic load (data)</c:v>
          </c:tx>
          <c:spPr>
            <a:ln w="9525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'D20'!$AO$7:$AO$10</c:f>
              <c:numCache>
                <c:formatCode>General</c:formatCode>
                <c:ptCount val="4"/>
                <c:pt idx="0">
                  <c:v>0</c:v>
                </c:pt>
                <c:pt idx="1">
                  <c:v>54.458785051058229</c:v>
                </c:pt>
                <c:pt idx="2">
                  <c:v>65.248862714393866</c:v>
                </c:pt>
                <c:pt idx="3">
                  <c:v>67.466537993246234</c:v>
                </c:pt>
              </c:numCache>
            </c:numRef>
          </c:yVal>
          <c:smooth val="1"/>
        </c:ser>
        <c:ser>
          <c:idx val="0"/>
          <c:order val="1"/>
          <c:tx>
            <c:v>Embankment load (Waruwu et al., 2017b)</c:v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6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'D20'!$AN$7:$AN$10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'D20'!$AP$7:$AP$10</c:f>
              <c:numCache>
                <c:formatCode>General</c:formatCode>
                <c:ptCount val="4"/>
                <c:pt idx="0">
                  <c:v>0</c:v>
                </c:pt>
                <c:pt idx="1">
                  <c:v>36.369999999999997</c:v>
                </c:pt>
                <c:pt idx="2">
                  <c:v>55.53</c:v>
                </c:pt>
                <c:pt idx="3">
                  <c:v>63.88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53728"/>
        <c:axId val="257156080"/>
      </c:scatterChart>
      <c:valAx>
        <c:axId val="257153728"/>
        <c:scaling>
          <c:orientation val="minMax"/>
          <c:max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Number of</a:t>
                </a:r>
                <a:r>
                  <a:rPr lang="en-US" b="0" baseline="0"/>
                  <a:t> </a:t>
                </a:r>
                <a:r>
                  <a:rPr lang="en-US" b="0"/>
                  <a:t>layer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6080"/>
        <c:crosses val="autoZero"/>
        <c:crossBetween val="midCat"/>
        <c:minorUnit val="5.000000000000001E-2"/>
      </c:valAx>
      <c:valAx>
        <c:axId val="25715608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Reduction of settlement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3728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7289930801479406"/>
          <c:y val="0.55508888369611087"/>
          <c:w val="0.69025003317086864"/>
          <c:h val="0.22364137163743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Second static load</c:v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'D20'!$D$114:$D$120</c:f>
              <c:numCache>
                <c:formatCode>0.00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'D20'!$E$114:$E$120</c:f>
              <c:numCache>
                <c:formatCode>0.00</c:formatCode>
                <c:ptCount val="7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</c:numCache>
            </c:numRef>
          </c:yVal>
          <c:smooth val="0"/>
        </c:ser>
        <c:ser>
          <c:idx val="2"/>
          <c:order val="2"/>
          <c:tx>
            <c:v>Third static load</c:v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'D20'!$F$114:$F$122</c:f>
              <c:numCache>
                <c:formatCode>0.00</c:formatCode>
                <c:ptCount val="9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</c:numCache>
            </c:numRef>
          </c:xVal>
          <c:yVal>
            <c:numRef>
              <c:f>'D20'!$G$114:$G$122</c:f>
              <c:numCache>
                <c:formatCode>0.00</c:formatCode>
                <c:ptCount val="9"/>
                <c:pt idx="0">
                  <c:v>20.89</c:v>
                </c:pt>
                <c:pt idx="1">
                  <c:v>20.89</c:v>
                </c:pt>
                <c:pt idx="2">
                  <c:v>21.239999999999995</c:v>
                </c:pt>
                <c:pt idx="3">
                  <c:v>21.700000000000003</c:v>
                </c:pt>
                <c:pt idx="4">
                  <c:v>22.159999999999997</c:v>
                </c:pt>
                <c:pt idx="5">
                  <c:v>23.299999999999997</c:v>
                </c:pt>
                <c:pt idx="6">
                  <c:v>26.319999999999993</c:v>
                </c:pt>
                <c:pt idx="7">
                  <c:v>37.299999999999997</c:v>
                </c:pt>
                <c:pt idx="8">
                  <c:v>55.930000000000007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540912"/>
        <c:axId val="307541696"/>
      </c:scatterChart>
      <c:valAx>
        <c:axId val="307540912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7541696"/>
        <c:crosses val="autoZero"/>
        <c:crossBetween val="midCat"/>
        <c:minorUnit val="0.5"/>
      </c:valAx>
      <c:valAx>
        <c:axId val="307541696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754091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127290837549859"/>
          <c:y val="0.76622172187361715"/>
          <c:w val="0.7699023286025235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xVal>
          <c:y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7840"/>
        <c:axId val="170738232"/>
      </c:scatterChart>
      <c:valAx>
        <c:axId val="17073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Deformasi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8232"/>
        <c:crosses val="autoZero"/>
        <c:crossBetween val="midCat"/>
      </c:valAx>
      <c:valAx>
        <c:axId val="17073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8229000476423804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'D20'!$B$125:$B$129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'D20'!$C$125:$C$129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Second static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'D20'!$D$125:$D$131</c:f>
              <c:numCache>
                <c:formatCode>General</c:formatCode>
                <c:ptCount val="7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</c:numCache>
            </c:numRef>
          </c:xVal>
          <c:yVal>
            <c:numRef>
              <c:f>'D20'!$E$125:$E$131</c:f>
              <c:numCache>
                <c:formatCode>0.00</c:formatCode>
                <c:ptCount val="7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</c:numCache>
            </c:numRef>
          </c:yVal>
          <c:smooth val="0"/>
        </c:ser>
        <c:ser>
          <c:idx val="2"/>
          <c:order val="2"/>
          <c:tx>
            <c:v>Third static load</c:v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xVal>
            <c:numRef>
              <c:f>'D20'!$F$125:$F$140</c:f>
              <c:numCache>
                <c:formatCode>0.00</c:formatCode>
                <c:ptCount val="16"/>
                <c:pt idx="0">
                  <c:v>3.1640002686668787</c:v>
                </c:pt>
                <c:pt idx="1">
                  <c:v>4.2246088094312695</c:v>
                </c:pt>
                <c:pt idx="2">
                  <c:v>5.2979497456430114</c:v>
                </c:pt>
                <c:pt idx="3">
                  <c:v>6.3770202598060619</c:v>
                </c:pt>
                <c:pt idx="4">
                  <c:v>7.4586372530585825</c:v>
                </c:pt>
                <c:pt idx="5">
                  <c:v>9.1189416193932349</c:v>
                </c:pt>
                <c:pt idx="6">
                  <c:v>11.259575603979226</c:v>
                </c:pt>
                <c:pt idx="7">
                  <c:v>13.501113822485481</c:v>
                </c:pt>
                <c:pt idx="8">
                  <c:v>15.862973177969208</c:v>
                </c:pt>
                <c:pt idx="9">
                  <c:v>18.483936780806541</c:v>
                </c:pt>
                <c:pt idx="10">
                  <c:v>22.738466719539087</c:v>
                </c:pt>
              </c:numCache>
            </c:numRef>
          </c:xVal>
          <c:yVal>
            <c:numRef>
              <c:f>'D20'!$G$125:$G$145</c:f>
              <c:numCache>
                <c:formatCode>0.00</c:formatCode>
                <c:ptCount val="21"/>
                <c:pt idx="0">
                  <c:v>11.59</c:v>
                </c:pt>
                <c:pt idx="1">
                  <c:v>11.879999999999999</c:v>
                </c:pt>
                <c:pt idx="2">
                  <c:v>12.370000000000001</c:v>
                </c:pt>
                <c:pt idx="3">
                  <c:v>13.309999999999999</c:v>
                </c:pt>
                <c:pt idx="4">
                  <c:v>14.09</c:v>
                </c:pt>
                <c:pt idx="5">
                  <c:v>15.59</c:v>
                </c:pt>
                <c:pt idx="6">
                  <c:v>17.860000000000003</c:v>
                </c:pt>
                <c:pt idx="7">
                  <c:v>21.970000000000002</c:v>
                </c:pt>
                <c:pt idx="8">
                  <c:v>28.169999999999998</c:v>
                </c:pt>
                <c:pt idx="9">
                  <c:v>36.739999999999995</c:v>
                </c:pt>
                <c:pt idx="10">
                  <c:v>55.210000000000008</c:v>
                </c:pt>
                <c:pt idx="17" formatCode="General">
                  <c:v>0</c:v>
                </c:pt>
                <c:pt idx="18">
                  <c:v>20.89</c:v>
                </c:pt>
                <c:pt idx="19">
                  <c:v>21.39</c:v>
                </c:pt>
                <c:pt idx="20">
                  <c:v>22.03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626024"/>
        <c:axId val="300627200"/>
      </c:scatterChart>
      <c:valAx>
        <c:axId val="300626024"/>
        <c:scaling>
          <c:orientation val="minMax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7200"/>
        <c:crosses val="autoZero"/>
        <c:crossBetween val="midCat"/>
        <c:minorUnit val="0.5"/>
      </c:valAx>
      <c:valAx>
        <c:axId val="300627200"/>
        <c:scaling>
          <c:orientation val="maxMin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</a:t>
                </a:r>
                <a:r>
                  <a:rPr lang="en-US" baseline="0"/>
                  <a:t> </a:t>
                </a:r>
                <a:r>
                  <a:rPr lang="en-US"/>
                  <a:t>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06260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889340751819245"/>
          <c:y val="0.76622163817678912"/>
          <c:w val="0.76228182945982959"/>
          <c:h val="0.1745643943568363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729392022718472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  <a:prstDash val="solid"/>
            </a:ln>
          </c:spPr>
          <c:marker>
            <c:symbol val="triangle"/>
            <c:size val="5"/>
          </c:marker>
          <c:xVal>
            <c:numRef>
              <c:f>'D20'!$B$114:$B$118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'D20'!$C$114:$C$118</c:f>
              <c:numCache>
                <c:formatCode>0.00</c:formatCode>
                <c:ptCount val="5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</c:numCache>
            </c:numRef>
          </c:yVal>
          <c:smooth val="0"/>
        </c:ser>
        <c:ser>
          <c:idx val="1"/>
          <c:order val="1"/>
          <c:tx>
            <c:v>First dynamic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'D20'!$D$143:$D$164</c:f>
              <c:numCache>
                <c:formatCode>0.00</c:formatCode>
                <c:ptCount val="22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'D20'!$E$143:$E$164</c:f>
              <c:numCache>
                <c:formatCode>0.00</c:formatCode>
                <c:ptCount val="22"/>
                <c:pt idx="0">
                  <c:v>20.89</c:v>
                </c:pt>
                <c:pt idx="1">
                  <c:v>46.2</c:v>
                </c:pt>
                <c:pt idx="2">
                  <c:v>43.92</c:v>
                </c:pt>
                <c:pt idx="3">
                  <c:v>49.57</c:v>
                </c:pt>
                <c:pt idx="4">
                  <c:v>47.12</c:v>
                </c:pt>
                <c:pt idx="5">
                  <c:v>51.56</c:v>
                </c:pt>
                <c:pt idx="6">
                  <c:v>48.94</c:v>
                </c:pt>
                <c:pt idx="7">
                  <c:v>53.38</c:v>
                </c:pt>
                <c:pt idx="8">
                  <c:v>50.75</c:v>
                </c:pt>
                <c:pt idx="9">
                  <c:v>54.78</c:v>
                </c:pt>
                <c:pt idx="10">
                  <c:v>51.99</c:v>
                </c:pt>
                <c:pt idx="11">
                  <c:v>52.49</c:v>
                </c:pt>
                <c:pt idx="12">
                  <c:v>53.13</c:v>
                </c:pt>
                <c:pt idx="13">
                  <c:v>54.38</c:v>
                </c:pt>
                <c:pt idx="14">
                  <c:v>72.239999999999995</c:v>
                </c:pt>
              </c:numCache>
            </c:numRef>
          </c:yVal>
          <c:smooth val="0"/>
        </c:ser>
        <c:ser>
          <c:idx val="2"/>
          <c:order val="2"/>
          <c:tx>
            <c:v>Second dynamic load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'D20'!$F$143:$F$173</c:f>
              <c:numCache>
                <c:formatCode>0.00</c:formatCode>
                <c:ptCount val="31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</c:numCache>
            </c:numRef>
          </c:xVal>
          <c:yVal>
            <c:numRef>
              <c:f>'D20'!$G$143:$G$173</c:f>
              <c:numCache>
                <c:formatCode>0.00</c:formatCode>
                <c:ptCount val="31"/>
                <c:pt idx="0">
                  <c:v>20.89</c:v>
                </c:pt>
                <c:pt idx="1">
                  <c:v>21.39</c:v>
                </c:pt>
                <c:pt idx="2">
                  <c:v>22.03</c:v>
                </c:pt>
                <c:pt idx="3">
                  <c:v>23.28</c:v>
                </c:pt>
                <c:pt idx="4">
                  <c:v>41.139999999999993</c:v>
                </c:pt>
                <c:pt idx="5">
                  <c:v>45.089999999999996</c:v>
                </c:pt>
                <c:pt idx="6">
                  <c:v>57.910000000000004</c:v>
                </c:pt>
                <c:pt idx="7">
                  <c:v>58.089999999999996</c:v>
                </c:pt>
                <c:pt idx="8">
                  <c:v>63.139999999999993</c:v>
                </c:pt>
                <c:pt idx="9">
                  <c:v>62.940000000000005</c:v>
                </c:pt>
                <c:pt idx="10">
                  <c:v>64.650000000000006</c:v>
                </c:pt>
                <c:pt idx="11">
                  <c:v>64.240000000000009</c:v>
                </c:pt>
                <c:pt idx="12">
                  <c:v>65.550000000000011</c:v>
                </c:pt>
                <c:pt idx="13">
                  <c:v>65.12</c:v>
                </c:pt>
                <c:pt idx="14">
                  <c:v>66.5</c:v>
                </c:pt>
                <c:pt idx="15">
                  <c:v>66.139999999999986</c:v>
                </c:pt>
                <c:pt idx="16">
                  <c:v>67.599999999999994</c:v>
                </c:pt>
                <c:pt idx="17">
                  <c:v>67.289999999999992</c:v>
                </c:pt>
                <c:pt idx="18">
                  <c:v>68.389999999999986</c:v>
                </c:pt>
                <c:pt idx="19">
                  <c:v>68.03</c:v>
                </c:pt>
                <c:pt idx="20">
                  <c:v>68.930000000000007</c:v>
                </c:pt>
                <c:pt idx="21">
                  <c:v>68.53</c:v>
                </c:pt>
                <c:pt idx="22">
                  <c:v>65.539999999999992</c:v>
                </c:pt>
                <c:pt idx="23">
                  <c:v>65.539999999999992</c:v>
                </c:pt>
                <c:pt idx="24">
                  <c:v>65.889999999999986</c:v>
                </c:pt>
                <c:pt idx="25">
                  <c:v>66.349999999999994</c:v>
                </c:pt>
                <c:pt idx="26">
                  <c:v>66.81</c:v>
                </c:pt>
                <c:pt idx="27">
                  <c:v>67.949999999999989</c:v>
                </c:pt>
                <c:pt idx="28">
                  <c:v>70.97</c:v>
                </c:pt>
                <c:pt idx="29">
                  <c:v>81.949999999999989</c:v>
                </c:pt>
                <c:pt idx="30">
                  <c:v>100.58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57648"/>
        <c:axId val="257155688"/>
      </c:scatterChart>
      <c:valAx>
        <c:axId val="257157648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5688"/>
        <c:crosses val="autoZero"/>
        <c:crossBetween val="midCat"/>
        <c:minorUnit val="0.5"/>
      </c:valAx>
      <c:valAx>
        <c:axId val="257155688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7157648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5228232449225431"/>
          <c:y val="0.19311106603477843"/>
          <c:w val="0.47651311160881032"/>
          <c:h val="0.240144203286064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6416818387584"/>
          <c:y val="0.16695644876070467"/>
          <c:w val="0.78929646792501285"/>
          <c:h val="0.79165580432519689"/>
        </c:manualLayout>
      </c:layout>
      <c:scatterChart>
        <c:scatterStyle val="lineMarker"/>
        <c:varyColors val="0"/>
        <c:ser>
          <c:idx val="0"/>
          <c:order val="0"/>
          <c:tx>
            <c:v>First static load</c:v>
          </c:tx>
          <c:spPr>
            <a:ln w="9525">
              <a:solidFill>
                <a:srgbClr val="0070C0"/>
              </a:solidFill>
            </a:ln>
          </c:spPr>
          <c:marker>
            <c:symbol val="triangle"/>
            <c:size val="5"/>
          </c:marker>
          <c:xVal>
            <c:numRef>
              <c:f>'D20'!$B$177:$B$181</c:f>
              <c:numCache>
                <c:formatCode>General</c:formatCode>
                <c:ptCount val="5"/>
                <c:pt idx="0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</c:numCache>
            </c:numRef>
          </c:xVal>
          <c:yVal>
            <c:numRef>
              <c:f>'D20'!$C$177:$C$181</c:f>
              <c:numCache>
                <c:formatCode>0.00</c:formatCode>
                <c:ptCount val="5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</c:numCache>
            </c:numRef>
          </c:yVal>
          <c:smooth val="0"/>
        </c:ser>
        <c:ser>
          <c:idx val="1"/>
          <c:order val="1"/>
          <c:tx>
            <c:v>First dynamic load</c:v>
          </c:tx>
          <c:spPr>
            <a:ln w="9525">
              <a:solidFill>
                <a:srgbClr val="FF0000"/>
              </a:solidFill>
            </a:ln>
          </c:spPr>
          <c:marker>
            <c:symbol val="diamond"/>
            <c:size val="4"/>
            <c:spPr>
              <a:noFill/>
              <a:ln>
                <a:solidFill>
                  <a:srgbClr val="FF0000"/>
                </a:solidFill>
              </a:ln>
            </c:spPr>
          </c:marker>
          <c:xVal>
            <c:numRef>
              <c:f>'D20'!$D$177:$D$191</c:f>
              <c:numCache>
                <c:formatCode>0.00</c:formatCode>
                <c:ptCount val="15"/>
                <c:pt idx="0">
                  <c:v>3.1640002686668791</c:v>
                </c:pt>
                <c:pt idx="1">
                  <c:v>7.4185302073994253</c:v>
                </c:pt>
                <c:pt idx="2">
                  <c:v>3.1640002686668787</c:v>
                </c:pt>
                <c:pt idx="3">
                  <c:v>7.4185302073994253</c:v>
                </c:pt>
                <c:pt idx="4">
                  <c:v>3.1640002686668787</c:v>
                </c:pt>
                <c:pt idx="5">
                  <c:v>7.4185302073994253</c:v>
                </c:pt>
                <c:pt idx="6">
                  <c:v>3.1640002686668787</c:v>
                </c:pt>
                <c:pt idx="7">
                  <c:v>7.4185302073994253</c:v>
                </c:pt>
                <c:pt idx="8">
                  <c:v>3.1640002686668787</c:v>
                </c:pt>
                <c:pt idx="9">
                  <c:v>7.4185302073994253</c:v>
                </c:pt>
                <c:pt idx="10">
                  <c:v>3.1640002686668787</c:v>
                </c:pt>
                <c:pt idx="11">
                  <c:v>4.2373412048786205</c:v>
                </c:pt>
                <c:pt idx="12">
                  <c:v>5.3164117190416711</c:v>
                </c:pt>
                <c:pt idx="13">
                  <c:v>6.9767160853763226</c:v>
                </c:pt>
                <c:pt idx="14">
                  <c:v>9.2182543038825777</c:v>
                </c:pt>
              </c:numCache>
            </c:numRef>
          </c:xVal>
          <c:yVal>
            <c:numRef>
              <c:f>'D20'!$E$177:$E$191</c:f>
              <c:numCache>
                <c:formatCode>0.00</c:formatCode>
                <c:ptCount val="15"/>
                <c:pt idx="0">
                  <c:v>11.59</c:v>
                </c:pt>
                <c:pt idx="1">
                  <c:v>23</c:v>
                </c:pt>
                <c:pt idx="2">
                  <c:v>20.07</c:v>
                </c:pt>
                <c:pt idx="3">
                  <c:v>24.56</c:v>
                </c:pt>
                <c:pt idx="4">
                  <c:v>21.55</c:v>
                </c:pt>
                <c:pt idx="5">
                  <c:v>25.61</c:v>
                </c:pt>
                <c:pt idx="6">
                  <c:v>22.63</c:v>
                </c:pt>
                <c:pt idx="7">
                  <c:v>26.34</c:v>
                </c:pt>
                <c:pt idx="8">
                  <c:v>23.36</c:v>
                </c:pt>
                <c:pt idx="9">
                  <c:v>26.83</c:v>
                </c:pt>
                <c:pt idx="10">
                  <c:v>23.9</c:v>
                </c:pt>
                <c:pt idx="11">
                  <c:v>24.36</c:v>
                </c:pt>
                <c:pt idx="12">
                  <c:v>25.33</c:v>
                </c:pt>
                <c:pt idx="13">
                  <c:v>27.25</c:v>
                </c:pt>
                <c:pt idx="14">
                  <c:v>32</c:v>
                </c:pt>
              </c:numCache>
            </c:numRef>
          </c:yVal>
          <c:smooth val="0"/>
        </c:ser>
        <c:ser>
          <c:idx val="2"/>
          <c:order val="2"/>
          <c:tx>
            <c:v>Second dynamic load</c:v>
          </c:tx>
          <c:spPr>
            <a:ln w="9525">
              <a:solidFill>
                <a:srgbClr val="00B05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B050"/>
                </a:solidFill>
              </a:ln>
            </c:spPr>
          </c:marker>
          <c:xVal>
            <c:numRef>
              <c:f>'D20'!$F$177:$F$209</c:f>
              <c:numCache>
                <c:formatCode>0.00</c:formatCode>
                <c:ptCount val="33"/>
                <c:pt idx="0">
                  <c:v>3.1640002686668787</c:v>
                </c:pt>
                <c:pt idx="1">
                  <c:v>4.2373412048786205</c:v>
                </c:pt>
                <c:pt idx="2">
                  <c:v>5.3164117190416711</c:v>
                </c:pt>
                <c:pt idx="3">
                  <c:v>6.9767160853763226</c:v>
                </c:pt>
                <c:pt idx="4">
                  <c:v>9.2182543038825777</c:v>
                </c:pt>
                <c:pt idx="5">
                  <c:v>9.2182543038825777</c:v>
                </c:pt>
                <c:pt idx="6">
                  <c:v>11.35888828846857</c:v>
                </c:pt>
                <c:pt idx="7">
                  <c:v>9.2182543038825777</c:v>
                </c:pt>
                <c:pt idx="8">
                  <c:v>11.35888828846857</c:v>
                </c:pt>
                <c:pt idx="9">
                  <c:v>9.2182543038825777</c:v>
                </c:pt>
                <c:pt idx="10">
                  <c:v>11.35888828846857</c:v>
                </c:pt>
                <c:pt idx="11">
                  <c:v>9.2182543038825777</c:v>
                </c:pt>
                <c:pt idx="12">
                  <c:v>11.35888828846857</c:v>
                </c:pt>
                <c:pt idx="13">
                  <c:v>9.2182543038825777</c:v>
                </c:pt>
                <c:pt idx="14">
                  <c:v>11.35888828846857</c:v>
                </c:pt>
                <c:pt idx="15">
                  <c:v>9.2182543038825777</c:v>
                </c:pt>
                <c:pt idx="16">
                  <c:v>11.35888828846857</c:v>
                </c:pt>
                <c:pt idx="17">
                  <c:v>9.2182543038825777</c:v>
                </c:pt>
                <c:pt idx="18">
                  <c:v>11.35888828846857</c:v>
                </c:pt>
                <c:pt idx="19">
                  <c:v>9.2182543038825777</c:v>
                </c:pt>
                <c:pt idx="20">
                  <c:v>11.35888828846857</c:v>
                </c:pt>
                <c:pt idx="21">
                  <c:v>9.2182543038825777</c:v>
                </c:pt>
                <c:pt idx="22">
                  <c:v>3.1640002686668787</c:v>
                </c:pt>
                <c:pt idx="23">
                  <c:v>4.2246088094312695</c:v>
                </c:pt>
                <c:pt idx="24">
                  <c:v>5.2979497456430114</c:v>
                </c:pt>
                <c:pt idx="25">
                  <c:v>6.3770202598060619</c:v>
                </c:pt>
                <c:pt idx="26">
                  <c:v>7.4586372530585825</c:v>
                </c:pt>
                <c:pt idx="27">
                  <c:v>9.1189416193932349</c:v>
                </c:pt>
                <c:pt idx="28">
                  <c:v>11.259575603979226</c:v>
                </c:pt>
                <c:pt idx="29">
                  <c:v>13.501113822485481</c:v>
                </c:pt>
                <c:pt idx="30">
                  <c:v>15.862973177969208</c:v>
                </c:pt>
                <c:pt idx="31">
                  <c:v>18.483936780806541</c:v>
                </c:pt>
                <c:pt idx="32">
                  <c:v>22.738466719539087</c:v>
                </c:pt>
              </c:numCache>
            </c:numRef>
          </c:xVal>
          <c:yVal>
            <c:numRef>
              <c:f>'D20'!$G$177:$G$209</c:f>
              <c:numCache>
                <c:formatCode>0.00</c:formatCode>
                <c:ptCount val="33"/>
                <c:pt idx="0">
                  <c:v>11.59</c:v>
                </c:pt>
                <c:pt idx="1">
                  <c:v>12.05</c:v>
                </c:pt>
                <c:pt idx="2">
                  <c:v>13.02</c:v>
                </c:pt>
                <c:pt idx="3">
                  <c:v>14.940000000000001</c:v>
                </c:pt>
                <c:pt idx="4">
                  <c:v>19.690000000000001</c:v>
                </c:pt>
                <c:pt idx="5">
                  <c:v>21.87</c:v>
                </c:pt>
                <c:pt idx="6">
                  <c:v>25.640000000000004</c:v>
                </c:pt>
                <c:pt idx="7">
                  <c:v>25.23</c:v>
                </c:pt>
                <c:pt idx="8">
                  <c:v>26.84</c:v>
                </c:pt>
                <c:pt idx="9">
                  <c:v>26.38</c:v>
                </c:pt>
                <c:pt idx="10">
                  <c:v>27.610000000000003</c:v>
                </c:pt>
                <c:pt idx="11">
                  <c:v>27.19</c:v>
                </c:pt>
                <c:pt idx="12">
                  <c:v>28.250000000000004</c:v>
                </c:pt>
                <c:pt idx="13">
                  <c:v>27.81</c:v>
                </c:pt>
                <c:pt idx="14">
                  <c:v>28.750000000000004</c:v>
                </c:pt>
                <c:pt idx="15">
                  <c:v>28.330000000000002</c:v>
                </c:pt>
                <c:pt idx="16">
                  <c:v>29.140000000000004</c:v>
                </c:pt>
                <c:pt idx="17">
                  <c:v>28.750000000000004</c:v>
                </c:pt>
                <c:pt idx="18">
                  <c:v>29.930000000000003</c:v>
                </c:pt>
                <c:pt idx="19">
                  <c:v>29.580000000000002</c:v>
                </c:pt>
                <c:pt idx="20">
                  <c:v>30.38</c:v>
                </c:pt>
                <c:pt idx="21">
                  <c:v>29.94</c:v>
                </c:pt>
                <c:pt idx="22">
                  <c:v>25.19</c:v>
                </c:pt>
                <c:pt idx="23">
                  <c:v>25.48</c:v>
                </c:pt>
                <c:pt idx="24">
                  <c:v>25.970000000000002</c:v>
                </c:pt>
                <c:pt idx="25">
                  <c:v>26.91</c:v>
                </c:pt>
                <c:pt idx="26">
                  <c:v>27.69</c:v>
                </c:pt>
                <c:pt idx="27">
                  <c:v>29.19</c:v>
                </c:pt>
                <c:pt idx="28">
                  <c:v>31.460000000000004</c:v>
                </c:pt>
                <c:pt idx="29">
                  <c:v>35.570000000000007</c:v>
                </c:pt>
                <c:pt idx="30">
                  <c:v>41.769999999999996</c:v>
                </c:pt>
                <c:pt idx="31">
                  <c:v>50.34</c:v>
                </c:pt>
                <c:pt idx="32">
                  <c:v>68.81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755272"/>
        <c:axId val="303753704"/>
      </c:scatterChart>
      <c:valAx>
        <c:axId val="303755272"/>
        <c:scaling>
          <c:orientation val="minMax"/>
          <c:max val="25"/>
        </c:scaling>
        <c:delete val="0"/>
        <c:axPos val="t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>
                    <a:latin typeface="Symbol" panose="05050102010706020507" pitchFamily="18" charset="2"/>
                  </a:rPr>
                  <a:t>s</a:t>
                </a:r>
                <a:r>
                  <a:rPr lang="en-US"/>
                  <a:t>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3753704"/>
        <c:crosses val="autoZero"/>
        <c:crossBetween val="midCat"/>
        <c:minorUnit val="0.5"/>
      </c:valAx>
      <c:valAx>
        <c:axId val="303753704"/>
        <c:scaling>
          <c:orientation val="maxMin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cross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3755272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841111092776578"/>
          <c:y val="0.69476369629272017"/>
          <c:w val="0.49175410989419799"/>
          <c:h val="0.273919195618518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9408"/>
        <c:axId val="170739800"/>
      </c:scatterChart>
      <c:valAx>
        <c:axId val="170739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</a:t>
                </a:r>
                <a:r>
                  <a:rPr lang="id-ID"/>
                  <a:t>menit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9800"/>
        <c:crosses val="autoZero"/>
        <c:crossBetween val="midCat"/>
      </c:valAx>
      <c:valAx>
        <c:axId val="170739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Deformasi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17688"/>
        <c:axId val="171518080"/>
      </c:scatterChart>
      <c:valAx>
        <c:axId val="1715176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18080"/>
        <c:crosses val="autoZero"/>
        <c:crossBetween val="midCat"/>
      </c:valAx>
      <c:valAx>
        <c:axId val="1715180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17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ser>
          <c:idx val="1"/>
          <c:order val="1"/>
          <c:tx>
            <c:v>1 lapis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ser>
          <c:idx val="2"/>
          <c:order val="2"/>
          <c:tx>
            <c:v>2 lapis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yVal>
          <c:smooth val="0"/>
        </c:ser>
        <c:ser>
          <c:idx val="3"/>
          <c:order val="3"/>
          <c:tx>
            <c:v>3 lapis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'D20'!$B$8:$B$61</c:f>
              <c:numCache>
                <c:formatCode>General</c:formatCode>
                <c:ptCount val="5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7.5</c:v>
                </c:pt>
                <c:pt idx="7">
                  <c:v>8</c:v>
                </c:pt>
                <c:pt idx="8">
                  <c:v>8.5</c:v>
                </c:pt>
                <c:pt idx="9">
                  <c:v>9</c:v>
                </c:pt>
                <c:pt idx="10">
                  <c:v>9.5</c:v>
                </c:pt>
                <c:pt idx="11">
                  <c:v>10</c:v>
                </c:pt>
                <c:pt idx="12">
                  <c:v>10.5</c:v>
                </c:pt>
                <c:pt idx="13">
                  <c:v>11</c:v>
                </c:pt>
                <c:pt idx="14">
                  <c:v>11.5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19.5</c:v>
                </c:pt>
                <c:pt idx="22">
                  <c:v>20</c:v>
                </c:pt>
                <c:pt idx="23">
                  <c:v>20.5</c:v>
                </c:pt>
                <c:pt idx="24">
                  <c:v>21</c:v>
                </c:pt>
                <c:pt idx="25">
                  <c:v>21.5</c:v>
                </c:pt>
                <c:pt idx="26">
                  <c:v>22</c:v>
                </c:pt>
                <c:pt idx="27">
                  <c:v>22.5</c:v>
                </c:pt>
                <c:pt idx="28">
                  <c:v>23</c:v>
                </c:pt>
                <c:pt idx="29">
                  <c:v>23.5</c:v>
                </c:pt>
                <c:pt idx="30">
                  <c:v>24</c:v>
                </c:pt>
                <c:pt idx="31">
                  <c:v>24.5</c:v>
                </c:pt>
                <c:pt idx="32">
                  <c:v>25</c:v>
                </c:pt>
                <c:pt idx="33">
                  <c:v>25.5</c:v>
                </c:pt>
                <c:pt idx="34">
                  <c:v>26</c:v>
                </c:pt>
                <c:pt idx="35">
                  <c:v>26.5</c:v>
                </c:pt>
                <c:pt idx="36">
                  <c:v>27</c:v>
                </c:pt>
                <c:pt idx="37">
                  <c:v>28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46</c:v>
                </c:pt>
              </c:numCache>
            </c:numRef>
          </c:xVal>
          <c:y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18864"/>
        <c:axId val="171519256"/>
      </c:scatterChart>
      <c:valAx>
        <c:axId val="1715188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</a:t>
                </a:r>
                <a:r>
                  <a:rPr lang="id-ID"/>
                  <a:t>menit</a:t>
                </a:r>
                <a:r>
                  <a:rPr lang="en-US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19256"/>
        <c:crosses val="autoZero"/>
        <c:crossBetween val="midCat"/>
      </c:valAx>
      <c:valAx>
        <c:axId val="1715192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Deformasi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18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Tanpa perkuatan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'D20'!$I$8:$I$61</c:f>
              <c:numCache>
                <c:formatCode>0.00</c:formatCode>
                <c:ptCount val="54"/>
                <c:pt idx="0">
                  <c:v>1.82</c:v>
                </c:pt>
                <c:pt idx="1">
                  <c:v>3.02</c:v>
                </c:pt>
                <c:pt idx="2">
                  <c:v>5.71</c:v>
                </c:pt>
                <c:pt idx="3">
                  <c:v>9.8699999999999992</c:v>
                </c:pt>
                <c:pt idx="4">
                  <c:v>18.18</c:v>
                </c:pt>
                <c:pt idx="5">
                  <c:v>20.89</c:v>
                </c:pt>
                <c:pt idx="6">
                  <c:v>46.2</c:v>
                </c:pt>
                <c:pt idx="7">
                  <c:v>43.92</c:v>
                </c:pt>
                <c:pt idx="8">
                  <c:v>49.57</c:v>
                </c:pt>
                <c:pt idx="9">
                  <c:v>47.12</c:v>
                </c:pt>
                <c:pt idx="10">
                  <c:v>51.56</c:v>
                </c:pt>
                <c:pt idx="11">
                  <c:v>48.94</c:v>
                </c:pt>
                <c:pt idx="12">
                  <c:v>53.38</c:v>
                </c:pt>
                <c:pt idx="13">
                  <c:v>50.75</c:v>
                </c:pt>
                <c:pt idx="14">
                  <c:v>54.78</c:v>
                </c:pt>
                <c:pt idx="15">
                  <c:v>51.99</c:v>
                </c:pt>
                <c:pt idx="16">
                  <c:v>52.49</c:v>
                </c:pt>
                <c:pt idx="17">
                  <c:v>53.13</c:v>
                </c:pt>
                <c:pt idx="18">
                  <c:v>54.38</c:v>
                </c:pt>
                <c:pt idx="19">
                  <c:v>72.239999999999995</c:v>
                </c:pt>
                <c:pt idx="20">
                  <c:v>76.19</c:v>
                </c:pt>
                <c:pt idx="21">
                  <c:v>89.01</c:v>
                </c:pt>
                <c:pt idx="22">
                  <c:v>89.19</c:v>
                </c:pt>
                <c:pt idx="23">
                  <c:v>94.24</c:v>
                </c:pt>
                <c:pt idx="24">
                  <c:v>94.04</c:v>
                </c:pt>
                <c:pt idx="25">
                  <c:v>95.75</c:v>
                </c:pt>
                <c:pt idx="26">
                  <c:v>95.34</c:v>
                </c:pt>
                <c:pt idx="27">
                  <c:v>96.65</c:v>
                </c:pt>
                <c:pt idx="28">
                  <c:v>96.22</c:v>
                </c:pt>
                <c:pt idx="29">
                  <c:v>97.6</c:v>
                </c:pt>
                <c:pt idx="30">
                  <c:v>97.24</c:v>
                </c:pt>
                <c:pt idx="31">
                  <c:v>98.7</c:v>
                </c:pt>
                <c:pt idx="32">
                  <c:v>98.39</c:v>
                </c:pt>
                <c:pt idx="33">
                  <c:v>99.49</c:v>
                </c:pt>
                <c:pt idx="34">
                  <c:v>99.13</c:v>
                </c:pt>
                <c:pt idx="35">
                  <c:v>100.03</c:v>
                </c:pt>
                <c:pt idx="36">
                  <c:v>99.63</c:v>
                </c:pt>
                <c:pt idx="37">
                  <c:v>96.64</c:v>
                </c:pt>
                <c:pt idx="38">
                  <c:v>96.64</c:v>
                </c:pt>
                <c:pt idx="39">
                  <c:v>96.99</c:v>
                </c:pt>
                <c:pt idx="40">
                  <c:v>97.45</c:v>
                </c:pt>
                <c:pt idx="41">
                  <c:v>97.91</c:v>
                </c:pt>
                <c:pt idx="42">
                  <c:v>99.05</c:v>
                </c:pt>
                <c:pt idx="43">
                  <c:v>102.07</c:v>
                </c:pt>
                <c:pt idx="44">
                  <c:v>113.05</c:v>
                </c:pt>
                <c:pt idx="45">
                  <c:v>131.68</c:v>
                </c:pt>
              </c:numCache>
            </c:numRef>
          </c:yVal>
          <c:smooth val="0"/>
        </c:ser>
        <c:ser>
          <c:idx val="1"/>
          <c:order val="1"/>
          <c:tx>
            <c:v>1 lapis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'D20'!$L$8:$L$61</c:f>
              <c:numCache>
                <c:formatCode>0.00</c:formatCode>
                <c:ptCount val="54"/>
                <c:pt idx="0">
                  <c:v>1</c:v>
                </c:pt>
                <c:pt idx="1">
                  <c:v>1.67</c:v>
                </c:pt>
                <c:pt idx="2">
                  <c:v>3.58</c:v>
                </c:pt>
                <c:pt idx="3">
                  <c:v>5.96</c:v>
                </c:pt>
                <c:pt idx="4">
                  <c:v>10.45</c:v>
                </c:pt>
                <c:pt idx="5">
                  <c:v>11.59</c:v>
                </c:pt>
                <c:pt idx="6">
                  <c:v>23</c:v>
                </c:pt>
                <c:pt idx="7">
                  <c:v>20.07</c:v>
                </c:pt>
                <c:pt idx="8">
                  <c:v>24.56</c:v>
                </c:pt>
                <c:pt idx="9">
                  <c:v>21.55</c:v>
                </c:pt>
                <c:pt idx="10">
                  <c:v>25.61</c:v>
                </c:pt>
                <c:pt idx="11">
                  <c:v>22.63</c:v>
                </c:pt>
                <c:pt idx="12">
                  <c:v>26.34</c:v>
                </c:pt>
                <c:pt idx="13">
                  <c:v>23.36</c:v>
                </c:pt>
                <c:pt idx="14">
                  <c:v>26.83</c:v>
                </c:pt>
                <c:pt idx="15">
                  <c:v>23.9</c:v>
                </c:pt>
                <c:pt idx="16">
                  <c:v>24.36</c:v>
                </c:pt>
                <c:pt idx="17">
                  <c:v>25.33</c:v>
                </c:pt>
                <c:pt idx="18">
                  <c:v>27.25</c:v>
                </c:pt>
                <c:pt idx="19">
                  <c:v>32</c:v>
                </c:pt>
                <c:pt idx="20">
                  <c:v>34.18</c:v>
                </c:pt>
                <c:pt idx="21">
                  <c:v>37.950000000000003</c:v>
                </c:pt>
                <c:pt idx="22">
                  <c:v>37.54</c:v>
                </c:pt>
                <c:pt idx="23">
                  <c:v>39.15</c:v>
                </c:pt>
                <c:pt idx="24">
                  <c:v>38.69</c:v>
                </c:pt>
                <c:pt idx="25">
                  <c:v>39.92</c:v>
                </c:pt>
                <c:pt idx="26">
                  <c:v>39.5</c:v>
                </c:pt>
                <c:pt idx="27">
                  <c:v>40.56</c:v>
                </c:pt>
                <c:pt idx="28">
                  <c:v>40.119999999999997</c:v>
                </c:pt>
                <c:pt idx="29">
                  <c:v>41.06</c:v>
                </c:pt>
                <c:pt idx="30">
                  <c:v>40.64</c:v>
                </c:pt>
                <c:pt idx="31">
                  <c:v>41.45</c:v>
                </c:pt>
                <c:pt idx="32">
                  <c:v>41.06</c:v>
                </c:pt>
                <c:pt idx="33">
                  <c:v>42.24</c:v>
                </c:pt>
                <c:pt idx="34">
                  <c:v>41.89</c:v>
                </c:pt>
                <c:pt idx="35">
                  <c:v>42.69</c:v>
                </c:pt>
                <c:pt idx="36">
                  <c:v>42.25</c:v>
                </c:pt>
                <c:pt idx="37">
                  <c:v>37.5</c:v>
                </c:pt>
                <c:pt idx="38">
                  <c:v>37.79</c:v>
                </c:pt>
                <c:pt idx="39">
                  <c:v>38.28</c:v>
                </c:pt>
                <c:pt idx="40">
                  <c:v>39.22</c:v>
                </c:pt>
                <c:pt idx="41">
                  <c:v>40</c:v>
                </c:pt>
                <c:pt idx="42">
                  <c:v>41.5</c:v>
                </c:pt>
                <c:pt idx="43">
                  <c:v>43.77</c:v>
                </c:pt>
                <c:pt idx="44">
                  <c:v>47.88</c:v>
                </c:pt>
                <c:pt idx="45">
                  <c:v>54.08</c:v>
                </c:pt>
                <c:pt idx="46">
                  <c:v>62.65</c:v>
                </c:pt>
                <c:pt idx="47">
                  <c:v>81.12</c:v>
                </c:pt>
              </c:numCache>
            </c:numRef>
          </c:yVal>
          <c:smooth val="0"/>
        </c:ser>
        <c:ser>
          <c:idx val="2"/>
          <c:order val="2"/>
          <c:tx>
            <c:v>2 lapis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'D20'!$O$8:$O$61</c:f>
              <c:numCache>
                <c:formatCode>0.00</c:formatCode>
                <c:ptCount val="54"/>
                <c:pt idx="0">
                  <c:v>0.95</c:v>
                </c:pt>
                <c:pt idx="1">
                  <c:v>1.68</c:v>
                </c:pt>
                <c:pt idx="2">
                  <c:v>3.06</c:v>
                </c:pt>
                <c:pt idx="3">
                  <c:v>5.04</c:v>
                </c:pt>
                <c:pt idx="4">
                  <c:v>9.1</c:v>
                </c:pt>
                <c:pt idx="5">
                  <c:v>9.84</c:v>
                </c:pt>
                <c:pt idx="6">
                  <c:v>17.75</c:v>
                </c:pt>
                <c:pt idx="7">
                  <c:v>15.31</c:v>
                </c:pt>
                <c:pt idx="8">
                  <c:v>18.68</c:v>
                </c:pt>
                <c:pt idx="9">
                  <c:v>16.309999999999999</c:v>
                </c:pt>
                <c:pt idx="10">
                  <c:v>19.38</c:v>
                </c:pt>
                <c:pt idx="11">
                  <c:v>17.010000000000002</c:v>
                </c:pt>
                <c:pt idx="12">
                  <c:v>20.100000000000001</c:v>
                </c:pt>
                <c:pt idx="13">
                  <c:v>17.61</c:v>
                </c:pt>
                <c:pt idx="14">
                  <c:v>20.399999999999999</c:v>
                </c:pt>
                <c:pt idx="15">
                  <c:v>18.02</c:v>
                </c:pt>
                <c:pt idx="16">
                  <c:v>18.38</c:v>
                </c:pt>
                <c:pt idx="17">
                  <c:v>19.04</c:v>
                </c:pt>
                <c:pt idx="18">
                  <c:v>20.34</c:v>
                </c:pt>
                <c:pt idx="19">
                  <c:v>24.05</c:v>
                </c:pt>
                <c:pt idx="20">
                  <c:v>25.57</c:v>
                </c:pt>
                <c:pt idx="21">
                  <c:v>27.84</c:v>
                </c:pt>
                <c:pt idx="22">
                  <c:v>27.54</c:v>
                </c:pt>
                <c:pt idx="23">
                  <c:v>28.9</c:v>
                </c:pt>
                <c:pt idx="24">
                  <c:v>28.51</c:v>
                </c:pt>
                <c:pt idx="25">
                  <c:v>29.34</c:v>
                </c:pt>
                <c:pt idx="26">
                  <c:v>28.95</c:v>
                </c:pt>
                <c:pt idx="27">
                  <c:v>29.51</c:v>
                </c:pt>
                <c:pt idx="28">
                  <c:v>29.2</c:v>
                </c:pt>
                <c:pt idx="29">
                  <c:v>30.2</c:v>
                </c:pt>
                <c:pt idx="30">
                  <c:v>29.8</c:v>
                </c:pt>
                <c:pt idx="31">
                  <c:v>30.6</c:v>
                </c:pt>
                <c:pt idx="32">
                  <c:v>30.21</c:v>
                </c:pt>
                <c:pt idx="33">
                  <c:v>30.76</c:v>
                </c:pt>
                <c:pt idx="34">
                  <c:v>30.4</c:v>
                </c:pt>
                <c:pt idx="35">
                  <c:v>30.89</c:v>
                </c:pt>
                <c:pt idx="36">
                  <c:v>30.51</c:v>
                </c:pt>
                <c:pt idx="37">
                  <c:v>26.08</c:v>
                </c:pt>
                <c:pt idx="38">
                  <c:v>26.08</c:v>
                </c:pt>
                <c:pt idx="39">
                  <c:v>26.09</c:v>
                </c:pt>
                <c:pt idx="40">
                  <c:v>26.76</c:v>
                </c:pt>
                <c:pt idx="41">
                  <c:v>27.67</c:v>
                </c:pt>
                <c:pt idx="42">
                  <c:v>29.24</c:v>
                </c:pt>
                <c:pt idx="43">
                  <c:v>31.85</c:v>
                </c:pt>
                <c:pt idx="44">
                  <c:v>35.840000000000003</c:v>
                </c:pt>
                <c:pt idx="45">
                  <c:v>41.08</c:v>
                </c:pt>
                <c:pt idx="46">
                  <c:v>43.98</c:v>
                </c:pt>
                <c:pt idx="47">
                  <c:v>53.06</c:v>
                </c:pt>
              </c:numCache>
            </c:numRef>
          </c:yVal>
          <c:smooth val="0"/>
        </c:ser>
        <c:ser>
          <c:idx val="3"/>
          <c:order val="3"/>
          <c:tx>
            <c:v>3 lapis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'D20'!$D$8:$D$61</c:f>
              <c:numCache>
                <c:formatCode>0.00</c:formatCode>
                <c:ptCount val="54"/>
                <c:pt idx="0" formatCode="General">
                  <c:v>0</c:v>
                </c:pt>
                <c:pt idx="1">
                  <c:v>0.25783100780887042</c:v>
                </c:pt>
                <c:pt idx="2">
                  <c:v>0.78622541887396291</c:v>
                </c:pt>
                <c:pt idx="3">
                  <c:v>1.5883663320571155</c:v>
                </c:pt>
                <c:pt idx="4">
                  <c:v>3.1640002686668791</c:v>
                </c:pt>
                <c:pt idx="5">
                  <c:v>3.1640002686668791</c:v>
                </c:pt>
                <c:pt idx="6">
                  <c:v>7.4185302073994253</c:v>
                </c:pt>
                <c:pt idx="7">
                  <c:v>3.1640002686668787</c:v>
                </c:pt>
                <c:pt idx="8">
                  <c:v>7.4185302073994253</c:v>
                </c:pt>
                <c:pt idx="9">
                  <c:v>3.1640002686668787</c:v>
                </c:pt>
                <c:pt idx="10">
                  <c:v>7.4185302073994253</c:v>
                </c:pt>
                <c:pt idx="11">
                  <c:v>3.1640002686668787</c:v>
                </c:pt>
                <c:pt idx="12">
                  <c:v>7.4185302073994253</c:v>
                </c:pt>
                <c:pt idx="13">
                  <c:v>3.1640002686668787</c:v>
                </c:pt>
                <c:pt idx="14">
                  <c:v>7.4185302073994253</c:v>
                </c:pt>
                <c:pt idx="15">
                  <c:v>3.1640002686668787</c:v>
                </c:pt>
                <c:pt idx="16">
                  <c:v>4.2373412048786205</c:v>
                </c:pt>
                <c:pt idx="17">
                  <c:v>5.3164117190416711</c:v>
                </c:pt>
                <c:pt idx="18">
                  <c:v>6.9767160853763226</c:v>
                </c:pt>
                <c:pt idx="19">
                  <c:v>9.2182543038825777</c:v>
                </c:pt>
                <c:pt idx="20">
                  <c:v>9.2182543038825777</c:v>
                </c:pt>
                <c:pt idx="21">
                  <c:v>11.35888828846857</c:v>
                </c:pt>
                <c:pt idx="22">
                  <c:v>9.2182543038825777</c:v>
                </c:pt>
                <c:pt idx="23">
                  <c:v>11.35888828846857</c:v>
                </c:pt>
                <c:pt idx="24">
                  <c:v>9.2182543038825777</c:v>
                </c:pt>
                <c:pt idx="25">
                  <c:v>11.35888828846857</c:v>
                </c:pt>
                <c:pt idx="26">
                  <c:v>9.2182543038825777</c:v>
                </c:pt>
                <c:pt idx="27">
                  <c:v>11.35888828846857</c:v>
                </c:pt>
                <c:pt idx="28">
                  <c:v>9.2182543038825777</c:v>
                </c:pt>
                <c:pt idx="29">
                  <c:v>11.35888828846857</c:v>
                </c:pt>
                <c:pt idx="30">
                  <c:v>9.2182543038825777</c:v>
                </c:pt>
                <c:pt idx="31">
                  <c:v>11.35888828846857</c:v>
                </c:pt>
                <c:pt idx="32">
                  <c:v>9.2182543038825777</c:v>
                </c:pt>
                <c:pt idx="33">
                  <c:v>11.35888828846857</c:v>
                </c:pt>
                <c:pt idx="34">
                  <c:v>9.2182543038825777</c:v>
                </c:pt>
                <c:pt idx="35">
                  <c:v>11.35888828846857</c:v>
                </c:pt>
                <c:pt idx="36">
                  <c:v>9.2182543038825777</c:v>
                </c:pt>
                <c:pt idx="37">
                  <c:v>3.1640002686668787</c:v>
                </c:pt>
                <c:pt idx="38">
                  <c:v>4.2246088094312695</c:v>
                </c:pt>
                <c:pt idx="39">
                  <c:v>5.2979497456430114</c:v>
                </c:pt>
                <c:pt idx="40">
                  <c:v>6.3770202598060619</c:v>
                </c:pt>
                <c:pt idx="41">
                  <c:v>7.4586372530585825</c:v>
                </c:pt>
                <c:pt idx="42">
                  <c:v>9.1189416193932349</c:v>
                </c:pt>
                <c:pt idx="43">
                  <c:v>11.259575603979226</c:v>
                </c:pt>
                <c:pt idx="44">
                  <c:v>13.501113822485481</c:v>
                </c:pt>
                <c:pt idx="45">
                  <c:v>15.862973177969208</c:v>
                </c:pt>
                <c:pt idx="46">
                  <c:v>18.483936780806541</c:v>
                </c:pt>
                <c:pt idx="47">
                  <c:v>22.738466719539087</c:v>
                </c:pt>
              </c:numCache>
            </c:numRef>
          </c:xVal>
          <c:yVal>
            <c:numRef>
              <c:f>'D20'!$R$8:$R$61</c:f>
              <c:numCache>
                <c:formatCode>0.00</c:formatCode>
                <c:ptCount val="54"/>
                <c:pt idx="0">
                  <c:v>0.78</c:v>
                </c:pt>
                <c:pt idx="1">
                  <c:v>1.1000000000000001</c:v>
                </c:pt>
                <c:pt idx="2">
                  <c:v>1.44</c:v>
                </c:pt>
                <c:pt idx="3">
                  <c:v>4.68</c:v>
                </c:pt>
                <c:pt idx="4">
                  <c:v>7.72</c:v>
                </c:pt>
                <c:pt idx="5">
                  <c:v>8.58</c:v>
                </c:pt>
                <c:pt idx="6">
                  <c:v>16.2</c:v>
                </c:pt>
                <c:pt idx="7">
                  <c:v>14.78</c:v>
                </c:pt>
                <c:pt idx="8">
                  <c:v>16.78</c:v>
                </c:pt>
                <c:pt idx="9">
                  <c:v>15.11</c:v>
                </c:pt>
                <c:pt idx="10">
                  <c:v>17.809999999999999</c:v>
                </c:pt>
                <c:pt idx="11">
                  <c:v>15.89</c:v>
                </c:pt>
                <c:pt idx="12">
                  <c:v>18.34</c:v>
                </c:pt>
                <c:pt idx="13">
                  <c:v>16.38</c:v>
                </c:pt>
                <c:pt idx="14">
                  <c:v>19.600000000000001</c:v>
                </c:pt>
                <c:pt idx="15">
                  <c:v>17.2</c:v>
                </c:pt>
                <c:pt idx="16">
                  <c:v>17.75</c:v>
                </c:pt>
                <c:pt idx="17">
                  <c:v>18.57</c:v>
                </c:pt>
                <c:pt idx="18">
                  <c:v>20.170000000000002</c:v>
                </c:pt>
                <c:pt idx="19">
                  <c:v>23.7</c:v>
                </c:pt>
                <c:pt idx="20">
                  <c:v>25.1</c:v>
                </c:pt>
                <c:pt idx="21">
                  <c:v>28.13</c:v>
                </c:pt>
                <c:pt idx="22">
                  <c:v>27.63</c:v>
                </c:pt>
                <c:pt idx="23">
                  <c:v>28.75</c:v>
                </c:pt>
                <c:pt idx="24">
                  <c:v>28.45</c:v>
                </c:pt>
                <c:pt idx="25">
                  <c:v>29.59</c:v>
                </c:pt>
                <c:pt idx="26">
                  <c:v>29.08</c:v>
                </c:pt>
                <c:pt idx="27">
                  <c:v>29.98</c:v>
                </c:pt>
                <c:pt idx="28">
                  <c:v>29.45</c:v>
                </c:pt>
                <c:pt idx="29">
                  <c:v>30.19</c:v>
                </c:pt>
                <c:pt idx="30">
                  <c:v>29.72</c:v>
                </c:pt>
                <c:pt idx="31">
                  <c:v>30.72</c:v>
                </c:pt>
                <c:pt idx="32">
                  <c:v>30.22</c:v>
                </c:pt>
                <c:pt idx="33">
                  <c:v>31.01</c:v>
                </c:pt>
                <c:pt idx="34">
                  <c:v>30.48</c:v>
                </c:pt>
                <c:pt idx="35">
                  <c:v>31.19</c:v>
                </c:pt>
                <c:pt idx="36">
                  <c:v>30.7</c:v>
                </c:pt>
                <c:pt idx="37">
                  <c:v>26.4</c:v>
                </c:pt>
                <c:pt idx="38">
                  <c:v>26.4</c:v>
                </c:pt>
                <c:pt idx="39">
                  <c:v>26.41</c:v>
                </c:pt>
                <c:pt idx="40">
                  <c:v>27.01</c:v>
                </c:pt>
                <c:pt idx="41">
                  <c:v>27.7</c:v>
                </c:pt>
                <c:pt idx="42">
                  <c:v>29.07</c:v>
                </c:pt>
                <c:pt idx="43">
                  <c:v>30.93</c:v>
                </c:pt>
                <c:pt idx="44">
                  <c:v>34.619999999999997</c:v>
                </c:pt>
                <c:pt idx="45">
                  <c:v>40.25</c:v>
                </c:pt>
                <c:pt idx="46">
                  <c:v>43.68</c:v>
                </c:pt>
                <c:pt idx="47">
                  <c:v>50.94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9016"/>
        <c:axId val="171520040"/>
      </c:scatterChart>
      <c:valAx>
        <c:axId val="170739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Tekanan (kPa)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0040"/>
        <c:crosses val="autoZero"/>
        <c:crossBetween val="midCat"/>
      </c:valAx>
      <c:valAx>
        <c:axId val="1715200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Penurunan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739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9" Type="http://schemas.openxmlformats.org/officeDocument/2006/relationships/chart" Target="../charts/chart42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34" Type="http://schemas.openxmlformats.org/officeDocument/2006/relationships/chart" Target="../charts/chart37.xml"/><Relationship Id="rId42" Type="http://schemas.openxmlformats.org/officeDocument/2006/relationships/chart" Target="../charts/chart45.xml"/><Relationship Id="rId47" Type="http://schemas.openxmlformats.org/officeDocument/2006/relationships/chart" Target="../charts/chart50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33" Type="http://schemas.openxmlformats.org/officeDocument/2006/relationships/chart" Target="../charts/chart36.xml"/><Relationship Id="rId38" Type="http://schemas.openxmlformats.org/officeDocument/2006/relationships/chart" Target="../charts/chart41.xml"/><Relationship Id="rId46" Type="http://schemas.openxmlformats.org/officeDocument/2006/relationships/chart" Target="../charts/chart49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29" Type="http://schemas.openxmlformats.org/officeDocument/2006/relationships/chart" Target="../charts/chart32.xml"/><Relationship Id="rId41" Type="http://schemas.openxmlformats.org/officeDocument/2006/relationships/chart" Target="../charts/chart44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32" Type="http://schemas.openxmlformats.org/officeDocument/2006/relationships/chart" Target="../charts/chart35.xml"/><Relationship Id="rId37" Type="http://schemas.openxmlformats.org/officeDocument/2006/relationships/chart" Target="../charts/chart40.xml"/><Relationship Id="rId40" Type="http://schemas.openxmlformats.org/officeDocument/2006/relationships/chart" Target="../charts/chart43.xml"/><Relationship Id="rId45" Type="http://schemas.openxmlformats.org/officeDocument/2006/relationships/chart" Target="../charts/chart48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28" Type="http://schemas.openxmlformats.org/officeDocument/2006/relationships/chart" Target="../charts/chart31.xml"/><Relationship Id="rId36" Type="http://schemas.openxmlformats.org/officeDocument/2006/relationships/chart" Target="../charts/chart39.xml"/><Relationship Id="rId49" Type="http://schemas.openxmlformats.org/officeDocument/2006/relationships/chart" Target="../charts/chart52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31" Type="http://schemas.openxmlformats.org/officeDocument/2006/relationships/chart" Target="../charts/chart34.xml"/><Relationship Id="rId44" Type="http://schemas.openxmlformats.org/officeDocument/2006/relationships/chart" Target="../charts/chart47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Relationship Id="rId30" Type="http://schemas.openxmlformats.org/officeDocument/2006/relationships/chart" Target="../charts/chart33.xml"/><Relationship Id="rId35" Type="http://schemas.openxmlformats.org/officeDocument/2006/relationships/chart" Target="../charts/chart38.xml"/><Relationship Id="rId43" Type="http://schemas.openxmlformats.org/officeDocument/2006/relationships/chart" Target="../charts/chart46.xml"/><Relationship Id="rId48" Type="http://schemas.openxmlformats.org/officeDocument/2006/relationships/chart" Target="../charts/chart51.xml"/><Relationship Id="rId8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100851</xdr:colOff>
      <xdr:row>76</xdr:row>
      <xdr:rowOff>201706</xdr:rowOff>
    </xdr:from>
    <xdr:to>
      <xdr:col>33</xdr:col>
      <xdr:colOff>134468</xdr:colOff>
      <xdr:row>93</xdr:row>
      <xdr:rowOff>112059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236925</xdr:colOff>
      <xdr:row>43</xdr:row>
      <xdr:rowOff>40824</xdr:rowOff>
    </xdr:from>
    <xdr:to>
      <xdr:col>18</xdr:col>
      <xdr:colOff>503465</xdr:colOff>
      <xdr:row>62</xdr:row>
      <xdr:rowOff>190502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318569</xdr:colOff>
      <xdr:row>43</xdr:row>
      <xdr:rowOff>1</xdr:rowOff>
    </xdr:from>
    <xdr:to>
      <xdr:col>11</xdr:col>
      <xdr:colOff>54430</xdr:colOff>
      <xdr:row>62</xdr:row>
      <xdr:rowOff>163286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290514</xdr:colOff>
      <xdr:row>74</xdr:row>
      <xdr:rowOff>66675</xdr:rowOff>
    </xdr:from>
    <xdr:to>
      <xdr:col>10</xdr:col>
      <xdr:colOff>166688</xdr:colOff>
      <xdr:row>86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57148</xdr:colOff>
      <xdr:row>75</xdr:row>
      <xdr:rowOff>157162</xdr:rowOff>
    </xdr:from>
    <xdr:to>
      <xdr:col>18</xdr:col>
      <xdr:colOff>314323</xdr:colOff>
      <xdr:row>88</xdr:row>
      <xdr:rowOff>33337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104776</xdr:colOff>
      <xdr:row>84</xdr:row>
      <xdr:rowOff>76200</xdr:rowOff>
    </xdr:from>
    <xdr:to>
      <xdr:col>11</xdr:col>
      <xdr:colOff>76200</xdr:colOff>
      <xdr:row>96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247649</xdr:colOff>
      <xdr:row>84</xdr:row>
      <xdr:rowOff>76200</xdr:rowOff>
    </xdr:from>
    <xdr:to>
      <xdr:col>17</xdr:col>
      <xdr:colOff>504824</xdr:colOff>
      <xdr:row>96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61312</xdr:colOff>
      <xdr:row>96</xdr:row>
      <xdr:rowOff>142981</xdr:rowOff>
    </xdr:from>
    <xdr:to>
      <xdr:col>11</xdr:col>
      <xdr:colOff>19935</xdr:colOff>
      <xdr:row>109</xdr:row>
      <xdr:rowOff>25725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137352</xdr:colOff>
      <xdr:row>97</xdr:row>
      <xdr:rowOff>62075</xdr:rowOff>
    </xdr:from>
    <xdr:to>
      <xdr:col>17</xdr:col>
      <xdr:colOff>401694</xdr:colOff>
      <xdr:row>109</xdr:row>
      <xdr:rowOff>135319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307983</xdr:colOff>
      <xdr:row>97</xdr:row>
      <xdr:rowOff>80584</xdr:rowOff>
    </xdr:from>
    <xdr:to>
      <xdr:col>18</xdr:col>
      <xdr:colOff>0</xdr:colOff>
      <xdr:row>109</xdr:row>
      <xdr:rowOff>153828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333375</xdr:colOff>
      <xdr:row>82</xdr:row>
      <xdr:rowOff>161085</xdr:rowOff>
    </xdr:from>
    <xdr:to>
      <xdr:col>26</xdr:col>
      <xdr:colOff>316057</xdr:colOff>
      <xdr:row>95</xdr:row>
      <xdr:rowOff>24811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126876</xdr:colOff>
      <xdr:row>110</xdr:row>
      <xdr:rowOff>165238</xdr:rowOff>
    </xdr:from>
    <xdr:to>
      <xdr:col>37</xdr:col>
      <xdr:colOff>350087</xdr:colOff>
      <xdr:row>123</xdr:row>
      <xdr:rowOff>47982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27954</xdr:colOff>
      <xdr:row>110</xdr:row>
      <xdr:rowOff>109595</xdr:rowOff>
    </xdr:from>
    <xdr:to>
      <xdr:col>20</xdr:col>
      <xdr:colOff>13607</xdr:colOff>
      <xdr:row>122</xdr:row>
      <xdr:rowOff>182839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341333</xdr:colOff>
      <xdr:row>114</xdr:row>
      <xdr:rowOff>87185</xdr:rowOff>
    </xdr:from>
    <xdr:to>
      <xdr:col>44</xdr:col>
      <xdr:colOff>62598</xdr:colOff>
      <xdr:row>126</xdr:row>
      <xdr:rowOff>160429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380939</xdr:colOff>
      <xdr:row>138</xdr:row>
      <xdr:rowOff>74210</xdr:rowOff>
    </xdr:from>
    <xdr:to>
      <xdr:col>14</xdr:col>
      <xdr:colOff>123014</xdr:colOff>
      <xdr:row>152</xdr:row>
      <xdr:rowOff>119179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82050</xdr:colOff>
      <xdr:row>171</xdr:row>
      <xdr:rowOff>184945</xdr:rowOff>
    </xdr:from>
    <xdr:to>
      <xdr:col>14</xdr:col>
      <xdr:colOff>341197</xdr:colOff>
      <xdr:row>184</xdr:row>
      <xdr:rowOff>111672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214518</xdr:colOff>
      <xdr:row>82</xdr:row>
      <xdr:rowOff>142461</xdr:rowOff>
    </xdr:from>
    <xdr:to>
      <xdr:col>40</xdr:col>
      <xdr:colOff>488259</xdr:colOff>
      <xdr:row>95</xdr:row>
      <xdr:rowOff>10353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32</xdr:col>
      <xdr:colOff>0</xdr:colOff>
      <xdr:row>72</xdr:row>
      <xdr:rowOff>0</xdr:rowOff>
    </xdr:from>
    <xdr:to>
      <xdr:col>36</xdr:col>
      <xdr:colOff>290306</xdr:colOff>
      <xdr:row>84</xdr:row>
      <xdr:rowOff>65432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38</xdr:col>
      <xdr:colOff>260487</xdr:colOff>
      <xdr:row>84</xdr:row>
      <xdr:rowOff>40170</xdr:rowOff>
    </xdr:from>
    <xdr:to>
      <xdr:col>43</xdr:col>
      <xdr:colOff>555762</xdr:colOff>
      <xdr:row>96</xdr:row>
      <xdr:rowOff>105603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398805</xdr:colOff>
      <xdr:row>70</xdr:row>
      <xdr:rowOff>60876</xdr:rowOff>
    </xdr:from>
    <xdr:to>
      <xdr:col>42</xdr:col>
      <xdr:colOff>563216</xdr:colOff>
      <xdr:row>82</xdr:row>
      <xdr:rowOff>91108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33</xdr:col>
      <xdr:colOff>100632</xdr:colOff>
      <xdr:row>56</xdr:row>
      <xdr:rowOff>81341</xdr:rowOff>
    </xdr:from>
    <xdr:to>
      <xdr:col>40</xdr:col>
      <xdr:colOff>265044</xdr:colOff>
      <xdr:row>64</xdr:row>
      <xdr:rowOff>228503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42</xdr:col>
      <xdr:colOff>248472</xdr:colOff>
      <xdr:row>20</xdr:row>
      <xdr:rowOff>61944</xdr:rowOff>
    </xdr:from>
    <xdr:to>
      <xdr:col>47</xdr:col>
      <xdr:colOff>564460</xdr:colOff>
      <xdr:row>27</xdr:row>
      <xdr:rowOff>226727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41</xdr:col>
      <xdr:colOff>108811</xdr:colOff>
      <xdr:row>99</xdr:row>
      <xdr:rowOff>82983</xdr:rowOff>
    </xdr:from>
    <xdr:to>
      <xdr:col>46</xdr:col>
      <xdr:colOff>435193</xdr:colOff>
      <xdr:row>111</xdr:row>
      <xdr:rowOff>156227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408955</xdr:colOff>
      <xdr:row>99</xdr:row>
      <xdr:rowOff>87184</xdr:rowOff>
    </xdr:from>
    <xdr:to>
      <xdr:col>41</xdr:col>
      <xdr:colOff>130220</xdr:colOff>
      <xdr:row>111</xdr:row>
      <xdr:rowOff>160428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46</xdr:col>
      <xdr:colOff>52781</xdr:colOff>
      <xdr:row>99</xdr:row>
      <xdr:rowOff>116600</xdr:rowOff>
    </xdr:from>
    <xdr:to>
      <xdr:col>51</xdr:col>
      <xdr:colOff>379163</xdr:colOff>
      <xdr:row>111</xdr:row>
      <xdr:rowOff>189844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46</xdr:col>
      <xdr:colOff>385412</xdr:colOff>
      <xdr:row>140</xdr:row>
      <xdr:rowOff>1951</xdr:rowOff>
    </xdr:from>
    <xdr:to>
      <xdr:col>52</xdr:col>
      <xdr:colOff>77944</xdr:colOff>
      <xdr:row>156</xdr:row>
      <xdr:rowOff>66674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260226</xdr:colOff>
      <xdr:row>140</xdr:row>
      <xdr:rowOff>14199</xdr:rowOff>
    </xdr:from>
    <xdr:to>
      <xdr:col>26</xdr:col>
      <xdr:colOff>258535</xdr:colOff>
      <xdr:row>157</xdr:row>
      <xdr:rowOff>66675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35</xdr:col>
      <xdr:colOff>267030</xdr:colOff>
      <xdr:row>140</xdr:row>
      <xdr:rowOff>68626</xdr:rowOff>
    </xdr:from>
    <xdr:to>
      <xdr:col>40</xdr:col>
      <xdr:colOff>569162</xdr:colOff>
      <xdr:row>156</xdr:row>
      <xdr:rowOff>95249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40</xdr:col>
      <xdr:colOff>574551</xdr:colOff>
      <xdr:row>140</xdr:row>
      <xdr:rowOff>101284</xdr:rowOff>
    </xdr:from>
    <xdr:to>
      <xdr:col>46</xdr:col>
      <xdr:colOff>269805</xdr:colOff>
      <xdr:row>156</xdr:row>
      <xdr:rowOff>171449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171450</xdr:colOff>
          <xdr:row>130</xdr:row>
          <xdr:rowOff>47625</xdr:rowOff>
        </xdr:from>
        <xdr:to>
          <xdr:col>39</xdr:col>
          <xdr:colOff>0</xdr:colOff>
          <xdr:row>132</xdr:row>
          <xdr:rowOff>133350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476027</xdr:colOff>
      <xdr:row>34</xdr:row>
      <xdr:rowOff>168587</xdr:rowOff>
    </xdr:from>
    <xdr:to>
      <xdr:col>46</xdr:col>
      <xdr:colOff>31181</xdr:colOff>
      <xdr:row>42</xdr:row>
      <xdr:rowOff>41901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429190</xdr:colOff>
      <xdr:row>161</xdr:row>
      <xdr:rowOff>120868</xdr:rowOff>
    </xdr:from>
    <xdr:to>
      <xdr:col>36</xdr:col>
      <xdr:colOff>237679</xdr:colOff>
      <xdr:row>174</xdr:row>
      <xdr:rowOff>3612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603124</xdr:colOff>
      <xdr:row>160</xdr:row>
      <xdr:rowOff>54607</xdr:rowOff>
    </xdr:from>
    <xdr:to>
      <xdr:col>42</xdr:col>
      <xdr:colOff>295657</xdr:colOff>
      <xdr:row>172</xdr:row>
      <xdr:rowOff>127851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99211</xdr:colOff>
      <xdr:row>123</xdr:row>
      <xdr:rowOff>56681</xdr:rowOff>
    </xdr:from>
    <xdr:to>
      <xdr:col>24</xdr:col>
      <xdr:colOff>122464</xdr:colOff>
      <xdr:row>135</xdr:row>
      <xdr:rowOff>129925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47</xdr:col>
      <xdr:colOff>543748</xdr:colOff>
      <xdr:row>15</xdr:row>
      <xdr:rowOff>232033</xdr:rowOff>
    </xdr:from>
    <xdr:to>
      <xdr:col>53</xdr:col>
      <xdr:colOff>247414</xdr:colOff>
      <xdr:row>23</xdr:row>
      <xdr:rowOff>97459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49</xdr:col>
      <xdr:colOff>149372</xdr:colOff>
      <xdr:row>22</xdr:row>
      <xdr:rowOff>229289</xdr:rowOff>
    </xdr:from>
    <xdr:to>
      <xdr:col>54</xdr:col>
      <xdr:colOff>466970</xdr:colOff>
      <xdr:row>30</xdr:row>
      <xdr:rowOff>98612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38</xdr:col>
      <xdr:colOff>389399</xdr:colOff>
      <xdr:row>27</xdr:row>
      <xdr:rowOff>34979</xdr:rowOff>
    </xdr:from>
    <xdr:to>
      <xdr:col>44</xdr:col>
      <xdr:colOff>549669</xdr:colOff>
      <xdr:row>34</xdr:row>
      <xdr:rowOff>216023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44</xdr:col>
      <xdr:colOff>446299</xdr:colOff>
      <xdr:row>27</xdr:row>
      <xdr:rowOff>247782</xdr:rowOff>
    </xdr:from>
    <xdr:to>
      <xdr:col>50</xdr:col>
      <xdr:colOff>156151</xdr:colOff>
      <xdr:row>35</xdr:row>
      <xdr:rowOff>100839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39</xdr:col>
      <xdr:colOff>555499</xdr:colOff>
      <xdr:row>156</xdr:row>
      <xdr:rowOff>159382</xdr:rowOff>
    </xdr:from>
    <xdr:to>
      <xdr:col>45</xdr:col>
      <xdr:colOff>248032</xdr:colOff>
      <xdr:row>169</xdr:row>
      <xdr:rowOff>42126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</xdr:col>
      <xdr:colOff>0</xdr:colOff>
      <xdr:row>153</xdr:row>
      <xdr:rowOff>0</xdr:rowOff>
    </xdr:from>
    <xdr:to>
      <xdr:col>14</xdr:col>
      <xdr:colOff>255807</xdr:colOff>
      <xdr:row>165</xdr:row>
      <xdr:rowOff>73025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8</xdr:col>
      <xdr:colOff>0</xdr:colOff>
      <xdr:row>166</xdr:row>
      <xdr:rowOff>0</xdr:rowOff>
    </xdr:from>
    <xdr:to>
      <xdr:col>14</xdr:col>
      <xdr:colOff>255807</xdr:colOff>
      <xdr:row>178</xdr:row>
      <xdr:rowOff>73025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15</xdr:col>
      <xdr:colOff>1</xdr:colOff>
      <xdr:row>175</xdr:row>
      <xdr:rowOff>0</xdr:rowOff>
    </xdr:from>
    <xdr:to>
      <xdr:col>22</xdr:col>
      <xdr:colOff>40821</xdr:colOff>
      <xdr:row>187</xdr:row>
      <xdr:rowOff>124558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163286</xdr:colOff>
      <xdr:row>187</xdr:row>
      <xdr:rowOff>149679</xdr:rowOff>
    </xdr:from>
    <xdr:to>
      <xdr:col>23</xdr:col>
      <xdr:colOff>285750</xdr:colOff>
      <xdr:row>200</xdr:row>
      <xdr:rowOff>76019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9</xdr:col>
      <xdr:colOff>65942</xdr:colOff>
      <xdr:row>188</xdr:row>
      <xdr:rowOff>73269</xdr:rowOff>
    </xdr:from>
    <xdr:to>
      <xdr:col>16</xdr:col>
      <xdr:colOff>200025</xdr:colOff>
      <xdr:row>199</xdr:row>
      <xdr:rowOff>158994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20</xdr:col>
      <xdr:colOff>428626</xdr:colOff>
      <xdr:row>2</xdr:row>
      <xdr:rowOff>32169</xdr:rowOff>
    </xdr:from>
    <xdr:to>
      <xdr:col>29</xdr:col>
      <xdr:colOff>71437</xdr:colOff>
      <xdr:row>15</xdr:row>
      <xdr:rowOff>23812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18</xdr:col>
      <xdr:colOff>481279</xdr:colOff>
      <xdr:row>52</xdr:row>
      <xdr:rowOff>133399</xdr:rowOff>
    </xdr:from>
    <xdr:to>
      <xdr:col>25</xdr:col>
      <xdr:colOff>173811</xdr:colOff>
      <xdr:row>60</xdr:row>
      <xdr:rowOff>34697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24</xdr:col>
      <xdr:colOff>65299</xdr:colOff>
      <xdr:row>60</xdr:row>
      <xdr:rowOff>43675</xdr:rowOff>
    </xdr:from>
    <xdr:to>
      <xdr:col>30</xdr:col>
      <xdr:colOff>346652</xdr:colOff>
      <xdr:row>69</xdr:row>
      <xdr:rowOff>5589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20</xdr:col>
      <xdr:colOff>407907</xdr:colOff>
      <xdr:row>41</xdr:row>
      <xdr:rowOff>134037</xdr:rowOff>
    </xdr:from>
    <xdr:to>
      <xdr:col>29</xdr:col>
      <xdr:colOff>136071</xdr:colOff>
      <xdr:row>51</xdr:row>
      <xdr:rowOff>122465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21</xdr:col>
      <xdr:colOff>62829</xdr:colOff>
      <xdr:row>32</xdr:row>
      <xdr:rowOff>279907</xdr:rowOff>
    </xdr:from>
    <xdr:to>
      <xdr:col>28</xdr:col>
      <xdr:colOff>277527</xdr:colOff>
      <xdr:row>40</xdr:row>
      <xdr:rowOff>161594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18</xdr:col>
      <xdr:colOff>95251</xdr:colOff>
      <xdr:row>16</xdr:row>
      <xdr:rowOff>1</xdr:rowOff>
    </xdr:from>
    <xdr:to>
      <xdr:col>24</xdr:col>
      <xdr:colOff>351057</xdr:colOff>
      <xdr:row>23</xdr:row>
      <xdr:rowOff>263526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24</xdr:col>
      <xdr:colOff>244929</xdr:colOff>
      <xdr:row>15</xdr:row>
      <xdr:rowOff>285749</xdr:rowOff>
    </xdr:from>
    <xdr:to>
      <xdr:col>30</xdr:col>
      <xdr:colOff>500736</xdr:colOff>
      <xdr:row>23</xdr:row>
      <xdr:rowOff>249917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18</xdr:col>
      <xdr:colOff>108861</xdr:colOff>
      <xdr:row>24</xdr:row>
      <xdr:rowOff>163283</xdr:rowOff>
    </xdr:from>
    <xdr:to>
      <xdr:col>24</xdr:col>
      <xdr:colOff>299358</xdr:colOff>
      <xdr:row>32</xdr:row>
      <xdr:rowOff>178983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24</xdr:col>
      <xdr:colOff>353788</xdr:colOff>
      <xdr:row>24</xdr:row>
      <xdr:rowOff>108855</xdr:rowOff>
    </xdr:from>
    <xdr:to>
      <xdr:col>30</xdr:col>
      <xdr:colOff>476252</xdr:colOff>
      <xdr:row>32</xdr:row>
      <xdr:rowOff>116837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elitian%20dan%20Pengabdian/Hibah%20Penelitian%202017/PPT%202017%20(pelaksanaan)/1.%20AW%20lanjutan/Pelaksanaan%20Uji/Data%20uji%20beban%2015%20c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cm%20medan%20Hasil%20uji%20(data-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elitian%20dan%20Pengabdian\Hibah%20Penelitian%202017\PPT%202017%20(pelaksanaan)\1.%20AW%20lanjutan\Pelaksanaan%20Uji\Data%20uji%20beban%2015%20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Setting"/>
      <sheetName val="D10"/>
      <sheetName val="D15"/>
      <sheetName val="D20"/>
      <sheetName val="Trial"/>
      <sheetName val="Kalibrasi profing ring"/>
    </sheetNames>
    <sheetDataSet>
      <sheetData sheetId="0"/>
      <sheetData sheetId="1"/>
      <sheetData sheetId="2">
        <row r="8">
          <cell r="D8">
            <v>0</v>
          </cell>
          <cell r="H8">
            <v>0</v>
          </cell>
        </row>
        <row r="9">
          <cell r="D9">
            <v>0.56588424210451671</v>
          </cell>
          <cell r="H9">
            <v>0.74</v>
          </cell>
        </row>
        <row r="10">
          <cell r="D10">
            <v>1.1317684842090334</v>
          </cell>
          <cell r="H10">
            <v>1.95</v>
          </cell>
        </row>
        <row r="11">
          <cell r="D11">
            <v>1.6976527263135501</v>
          </cell>
          <cell r="H11">
            <v>3.3</v>
          </cell>
        </row>
        <row r="12">
          <cell r="D12">
            <v>2.2635369684180668</v>
          </cell>
          <cell r="H12">
            <v>6</v>
          </cell>
        </row>
        <row r="13">
          <cell r="D13">
            <v>2.8294212105225838</v>
          </cell>
          <cell r="H13">
            <v>10.220000000000001</v>
          </cell>
        </row>
        <row r="14">
          <cell r="D14">
            <v>2.8294212105225838</v>
          </cell>
          <cell r="H14">
            <v>10.61</v>
          </cell>
        </row>
        <row r="15">
          <cell r="D15">
            <v>5.6588424210451675</v>
          </cell>
          <cell r="H15">
            <v>29.58</v>
          </cell>
        </row>
        <row r="16">
          <cell r="D16">
            <v>2.8294212105225838</v>
          </cell>
          <cell r="H16">
            <v>27.88</v>
          </cell>
        </row>
        <row r="17">
          <cell r="D17">
            <v>5.6588424210451675</v>
          </cell>
          <cell r="H17">
            <v>31.2</v>
          </cell>
        </row>
        <row r="18">
          <cell r="D18">
            <v>2.8294212105225838</v>
          </cell>
          <cell r="H18">
            <v>28.43</v>
          </cell>
        </row>
        <row r="19">
          <cell r="D19">
            <v>5.6588424210451675</v>
          </cell>
          <cell r="H19">
            <v>32.18</v>
          </cell>
        </row>
        <row r="20">
          <cell r="D20">
            <v>2.8294212105225838</v>
          </cell>
          <cell r="H20">
            <v>29.5</v>
          </cell>
        </row>
        <row r="21">
          <cell r="D21">
            <v>5.6588424210451675</v>
          </cell>
          <cell r="H21">
            <v>33.020000000000003</v>
          </cell>
        </row>
        <row r="22">
          <cell r="D22">
            <v>2.8294212105225838</v>
          </cell>
          <cell r="H22">
            <v>30.42</v>
          </cell>
        </row>
        <row r="23">
          <cell r="D23">
            <v>5.6588424210451675</v>
          </cell>
          <cell r="H23">
            <v>33.659999999999997</v>
          </cell>
        </row>
        <row r="24">
          <cell r="D24">
            <v>2.8294212105225838</v>
          </cell>
          <cell r="H24">
            <v>31.05</v>
          </cell>
        </row>
        <row r="25">
          <cell r="D25">
            <v>3.9611896947316176</v>
          </cell>
          <cell r="H25">
            <v>32.03</v>
          </cell>
        </row>
        <row r="26">
          <cell r="D26">
            <v>5.0929581789406502</v>
          </cell>
          <cell r="H26">
            <v>33.4</v>
          </cell>
        </row>
        <row r="27">
          <cell r="D27">
            <v>6.224726663149684</v>
          </cell>
          <cell r="H27">
            <v>36.15</v>
          </cell>
        </row>
        <row r="28">
          <cell r="D28">
            <v>7.3564951473587179</v>
          </cell>
          <cell r="H28">
            <v>46.55</v>
          </cell>
        </row>
        <row r="29">
          <cell r="D29">
            <v>7.3564951473587179</v>
          </cell>
          <cell r="H29">
            <v>48</v>
          </cell>
        </row>
        <row r="30">
          <cell r="D30">
            <v>9.0541478736722674</v>
          </cell>
          <cell r="H30">
            <v>68.03</v>
          </cell>
        </row>
        <row r="31">
          <cell r="D31">
            <v>7.3564951473587179</v>
          </cell>
          <cell r="H31">
            <v>66.56</v>
          </cell>
        </row>
        <row r="32">
          <cell r="D32">
            <v>9.0541478736722674</v>
          </cell>
          <cell r="H32">
            <v>69.8</v>
          </cell>
        </row>
        <row r="33">
          <cell r="D33">
            <v>7.3564951473587179</v>
          </cell>
          <cell r="H33">
            <v>68.260000000000005</v>
          </cell>
        </row>
        <row r="34">
          <cell r="D34">
            <v>9.0541478736722674</v>
          </cell>
          <cell r="H34">
            <v>70.73</v>
          </cell>
        </row>
        <row r="35">
          <cell r="D35">
            <v>7.3564951473587179</v>
          </cell>
          <cell r="H35">
            <v>69.180000000000007</v>
          </cell>
        </row>
        <row r="36">
          <cell r="D36">
            <v>9.0541478736722674</v>
          </cell>
          <cell r="H36">
            <v>71.010000000000005</v>
          </cell>
        </row>
        <row r="37">
          <cell r="D37">
            <v>7.3564951473587179</v>
          </cell>
          <cell r="H37">
            <v>70.430000000000007</v>
          </cell>
        </row>
        <row r="38">
          <cell r="D38">
            <v>9.0541478736722674</v>
          </cell>
          <cell r="H38">
            <v>72.5</v>
          </cell>
        </row>
        <row r="39">
          <cell r="D39">
            <v>7.3564951473587179</v>
          </cell>
          <cell r="H39">
            <v>71.81</v>
          </cell>
        </row>
        <row r="40">
          <cell r="D40">
            <v>9.0541478736722674</v>
          </cell>
          <cell r="H40">
            <v>72.02</v>
          </cell>
        </row>
        <row r="41">
          <cell r="D41">
            <v>7.3564951473587179</v>
          </cell>
          <cell r="H41">
            <v>71.42</v>
          </cell>
        </row>
        <row r="42">
          <cell r="D42">
            <v>9.0541478736722674</v>
          </cell>
          <cell r="H42">
            <v>72.48</v>
          </cell>
        </row>
        <row r="43">
          <cell r="D43">
            <v>7.3564951473587179</v>
          </cell>
          <cell r="H43">
            <v>72.03</v>
          </cell>
        </row>
        <row r="44">
          <cell r="D44">
            <v>9.0541478736722674</v>
          </cell>
          <cell r="H44">
            <v>73.08</v>
          </cell>
        </row>
        <row r="45">
          <cell r="D45">
            <v>7.3564951473587179</v>
          </cell>
          <cell r="H45">
            <v>72.430000000000007</v>
          </cell>
        </row>
        <row r="46">
          <cell r="D46">
            <v>2.8294212105225838</v>
          </cell>
          <cell r="H46">
            <v>70.849999999999994</v>
          </cell>
        </row>
        <row r="47">
          <cell r="D47">
            <v>2.8294212105225838</v>
          </cell>
          <cell r="H47">
            <v>70.64</v>
          </cell>
        </row>
        <row r="48">
          <cell r="D48">
            <v>3.9611896947316176</v>
          </cell>
          <cell r="H48">
            <v>71.25</v>
          </cell>
        </row>
        <row r="49">
          <cell r="D49">
            <v>5.0929581789406502</v>
          </cell>
          <cell r="H49">
            <v>72.239999999999995</v>
          </cell>
        </row>
        <row r="50">
          <cell r="D50">
            <v>6.224726663149684</v>
          </cell>
          <cell r="H50">
            <v>73.39</v>
          </cell>
        </row>
        <row r="51">
          <cell r="D51">
            <v>7.3564951473587179</v>
          </cell>
          <cell r="H51">
            <v>74.510000000000005</v>
          </cell>
        </row>
        <row r="52">
          <cell r="D52">
            <v>8.4882636315677509</v>
          </cell>
          <cell r="H52">
            <v>78.88</v>
          </cell>
        </row>
        <row r="53">
          <cell r="D53">
            <v>9.6200321157767856</v>
          </cell>
          <cell r="H53">
            <v>94.94</v>
          </cell>
        </row>
        <row r="54">
          <cell r="D54">
            <v>10.751800599985819</v>
          </cell>
        </row>
        <row r="55">
          <cell r="D55">
            <v>11.883569084194852</v>
          </cell>
        </row>
        <row r="56">
          <cell r="D56">
            <v>13.015337568403886</v>
          </cell>
        </row>
        <row r="57">
          <cell r="D57">
            <v>14.147106052612919</v>
          </cell>
        </row>
        <row r="58">
          <cell r="D58">
            <v>15.278874536821954</v>
          </cell>
        </row>
        <row r="59">
          <cell r="D59">
            <v>16.410643021030985</v>
          </cell>
        </row>
        <row r="60">
          <cell r="D60">
            <v>17.542411505240018</v>
          </cell>
        </row>
        <row r="61">
          <cell r="D61">
            <v>18.674179989449055</v>
          </cell>
        </row>
        <row r="62">
          <cell r="D62">
            <v>19.805948473658088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20"/>
    </sheetNames>
    <sheetDataSet>
      <sheetData sheetId="0" refreshError="1"/>
      <sheetData sheetId="1">
        <row r="7">
          <cell r="Z7">
            <v>0</v>
          </cell>
        </row>
        <row r="8">
          <cell r="D8">
            <v>0</v>
          </cell>
          <cell r="I8">
            <v>1.82</v>
          </cell>
          <cell r="L8">
            <v>1</v>
          </cell>
          <cell r="R8">
            <v>0.78</v>
          </cell>
        </row>
        <row r="9">
          <cell r="D9">
            <v>0.25783100780887042</v>
          </cell>
          <cell r="I9">
            <v>3.02</v>
          </cell>
          <cell r="L9">
            <v>1.67</v>
          </cell>
          <cell r="R9">
            <v>1.1000000000000001</v>
          </cell>
        </row>
        <row r="10">
          <cell r="D10">
            <v>0.78622541887396291</v>
          </cell>
          <cell r="I10">
            <v>5.71</v>
          </cell>
          <cell r="L10">
            <v>3.58</v>
          </cell>
          <cell r="R10">
            <v>1.44</v>
          </cell>
        </row>
        <row r="11">
          <cell r="D11">
            <v>1.5883663320571155</v>
          </cell>
          <cell r="I11">
            <v>9.8699999999999992</v>
          </cell>
          <cell r="L11">
            <v>5.96</v>
          </cell>
          <cell r="R11">
            <v>4.68</v>
          </cell>
        </row>
        <row r="12">
          <cell r="D12">
            <v>3.1640002686668791</v>
          </cell>
          <cell r="I12">
            <v>18.18</v>
          </cell>
          <cell r="L12">
            <v>10.45</v>
          </cell>
          <cell r="R12">
            <v>7.72</v>
          </cell>
        </row>
        <row r="13">
          <cell r="D13">
            <v>3.1640002686668791</v>
          </cell>
          <cell r="I13">
            <v>20.89</v>
          </cell>
          <cell r="L13">
            <v>11.59</v>
          </cell>
          <cell r="R13">
            <v>8.58</v>
          </cell>
        </row>
        <row r="14">
          <cell r="D14">
            <v>7.4185302073994253</v>
          </cell>
          <cell r="I14">
            <v>46.2</v>
          </cell>
          <cell r="L14">
            <v>23</v>
          </cell>
          <cell r="R14">
            <v>16.2</v>
          </cell>
        </row>
        <row r="15">
          <cell r="D15">
            <v>3.1640002686668787</v>
          </cell>
          <cell r="I15">
            <v>43.92</v>
          </cell>
          <cell r="L15">
            <v>20.07</v>
          </cell>
          <cell r="R15">
            <v>14.78</v>
          </cell>
        </row>
        <row r="16">
          <cell r="D16">
            <v>7.4185302073994253</v>
          </cell>
          <cell r="I16">
            <v>49.57</v>
          </cell>
          <cell r="L16">
            <v>24.56</v>
          </cell>
          <cell r="R16">
            <v>16.78</v>
          </cell>
        </row>
        <row r="17">
          <cell r="D17">
            <v>3.1640002686668787</v>
          </cell>
          <cell r="I17">
            <v>47.12</v>
          </cell>
          <cell r="L17">
            <v>21.55</v>
          </cell>
          <cell r="R17">
            <v>15.11</v>
          </cell>
        </row>
        <row r="18">
          <cell r="D18">
            <v>7.4185302073994253</v>
          </cell>
          <cell r="I18">
            <v>51.56</v>
          </cell>
          <cell r="L18">
            <v>25.61</v>
          </cell>
          <cell r="R18">
            <v>17.809999999999999</v>
          </cell>
        </row>
        <row r="19">
          <cell r="D19">
            <v>3.1640002686668787</v>
          </cell>
          <cell r="I19">
            <v>48.94</v>
          </cell>
          <cell r="L19">
            <v>22.63</v>
          </cell>
          <cell r="R19">
            <v>15.89</v>
          </cell>
        </row>
        <row r="20">
          <cell r="D20">
            <v>7.4185302073994253</v>
          </cell>
          <cell r="I20">
            <v>53.38</v>
          </cell>
          <cell r="L20">
            <v>26.34</v>
          </cell>
          <cell r="R20">
            <v>18.34</v>
          </cell>
        </row>
        <row r="21">
          <cell r="D21">
            <v>3.1640002686668787</v>
          </cell>
          <cell r="I21">
            <v>50.75</v>
          </cell>
          <cell r="L21">
            <v>23.36</v>
          </cell>
          <cell r="R21">
            <v>16.38</v>
          </cell>
        </row>
        <row r="22">
          <cell r="D22">
            <v>7.4185302073994253</v>
          </cell>
          <cell r="I22">
            <v>54.78</v>
          </cell>
          <cell r="L22">
            <v>26.83</v>
          </cell>
          <cell r="R22">
            <v>19.600000000000001</v>
          </cell>
        </row>
        <row r="23">
          <cell r="D23">
            <v>3.1640002686668787</v>
          </cell>
          <cell r="I23">
            <v>51.99</v>
          </cell>
          <cell r="L23">
            <v>23.9</v>
          </cell>
          <cell r="R23">
            <v>17.2</v>
          </cell>
        </row>
        <row r="24">
          <cell r="D24">
            <v>4.2373412048786205</v>
          </cell>
          <cell r="I24">
            <v>52.49</v>
          </cell>
          <cell r="L24">
            <v>24.36</v>
          </cell>
          <cell r="R24">
            <v>17.75</v>
          </cell>
        </row>
        <row r="25">
          <cell r="D25">
            <v>5.3164117190416711</v>
          </cell>
          <cell r="I25">
            <v>53.13</v>
          </cell>
          <cell r="L25">
            <v>25.33</v>
          </cell>
          <cell r="R25">
            <v>18.57</v>
          </cell>
        </row>
        <row r="26">
          <cell r="D26">
            <v>6.9767160853763226</v>
          </cell>
          <cell r="I26">
            <v>54.38</v>
          </cell>
          <cell r="L26">
            <v>27.25</v>
          </cell>
          <cell r="R26">
            <v>20.170000000000002</v>
          </cell>
        </row>
        <row r="27">
          <cell r="D27">
            <v>9.2182543038825777</v>
          </cell>
          <cell r="I27">
            <v>72.239999999999995</v>
          </cell>
          <cell r="L27">
            <v>32</v>
          </cell>
          <cell r="R27">
            <v>23.7</v>
          </cell>
        </row>
        <row r="28">
          <cell r="D28">
            <v>9.2182543038825777</v>
          </cell>
          <cell r="I28">
            <v>76.19</v>
          </cell>
          <cell r="L28">
            <v>34.18</v>
          </cell>
          <cell r="R28">
            <v>25.1</v>
          </cell>
        </row>
        <row r="29">
          <cell r="D29">
            <v>11.35888828846857</v>
          </cell>
          <cell r="I29">
            <v>89.01</v>
          </cell>
          <cell r="L29">
            <v>37.950000000000003</v>
          </cell>
          <cell r="R29">
            <v>28.13</v>
          </cell>
        </row>
        <row r="30">
          <cell r="D30">
            <v>9.2182543038825777</v>
          </cell>
          <cell r="I30">
            <v>89.19</v>
          </cell>
          <cell r="L30">
            <v>37.54</v>
          </cell>
          <cell r="R30">
            <v>27.63</v>
          </cell>
        </row>
        <row r="31">
          <cell r="D31">
            <v>11.35888828846857</v>
          </cell>
          <cell r="I31">
            <v>94.24</v>
          </cell>
          <cell r="L31">
            <v>39.15</v>
          </cell>
          <cell r="R31">
            <v>28.75</v>
          </cell>
        </row>
        <row r="32">
          <cell r="D32">
            <v>9.2182543038825777</v>
          </cell>
          <cell r="I32">
            <v>94.04</v>
          </cell>
          <cell r="L32">
            <v>38.69</v>
          </cell>
          <cell r="R32">
            <v>28.45</v>
          </cell>
        </row>
        <row r="33">
          <cell r="D33">
            <v>11.35888828846857</v>
          </cell>
          <cell r="I33">
            <v>95.75</v>
          </cell>
          <cell r="L33">
            <v>39.92</v>
          </cell>
          <cell r="R33">
            <v>29.59</v>
          </cell>
        </row>
        <row r="34">
          <cell r="D34">
            <v>9.2182543038825777</v>
          </cell>
          <cell r="I34">
            <v>95.34</v>
          </cell>
          <cell r="L34">
            <v>39.5</v>
          </cell>
          <cell r="R34">
            <v>29.08</v>
          </cell>
        </row>
        <row r="35">
          <cell r="D35">
            <v>11.35888828846857</v>
          </cell>
          <cell r="I35">
            <v>96.65</v>
          </cell>
          <cell r="L35">
            <v>40.56</v>
          </cell>
          <cell r="R35">
            <v>29.98</v>
          </cell>
        </row>
        <row r="36">
          <cell r="D36">
            <v>9.2182543038825777</v>
          </cell>
          <cell r="I36">
            <v>96.22</v>
          </cell>
          <cell r="L36">
            <v>40.119999999999997</v>
          </cell>
          <cell r="R36">
            <v>29.45</v>
          </cell>
        </row>
        <row r="37">
          <cell r="D37">
            <v>11.35888828846857</v>
          </cell>
          <cell r="I37">
            <v>97.6</v>
          </cell>
          <cell r="L37">
            <v>41.06</v>
          </cell>
          <cell r="R37">
            <v>30.19</v>
          </cell>
        </row>
        <row r="38">
          <cell r="D38">
            <v>9.2182543038825777</v>
          </cell>
          <cell r="I38">
            <v>97.24</v>
          </cell>
          <cell r="L38">
            <v>40.64</v>
          </cell>
          <cell r="R38">
            <v>29.72</v>
          </cell>
        </row>
        <row r="39">
          <cell r="D39">
            <v>11.35888828846857</v>
          </cell>
          <cell r="I39">
            <v>98.7</v>
          </cell>
          <cell r="L39">
            <v>41.45</v>
          </cell>
          <cell r="R39">
            <v>30.72</v>
          </cell>
        </row>
        <row r="40">
          <cell r="D40">
            <v>9.2182543038825777</v>
          </cell>
          <cell r="I40">
            <v>98.39</v>
          </cell>
          <cell r="L40">
            <v>41.06</v>
          </cell>
          <cell r="R40">
            <v>30.22</v>
          </cell>
        </row>
        <row r="41">
          <cell r="D41">
            <v>11.35888828846857</v>
          </cell>
          <cell r="I41">
            <v>99.49</v>
          </cell>
          <cell r="L41">
            <v>42.24</v>
          </cell>
          <cell r="R41">
            <v>31.01</v>
          </cell>
        </row>
        <row r="42">
          <cell r="D42">
            <v>9.2182543038825777</v>
          </cell>
          <cell r="I42">
            <v>99.13</v>
          </cell>
          <cell r="L42">
            <v>41.89</v>
          </cell>
          <cell r="R42">
            <v>30.48</v>
          </cell>
        </row>
        <row r="43">
          <cell r="D43">
            <v>11.35888828846857</v>
          </cell>
          <cell r="I43">
            <v>100.03</v>
          </cell>
          <cell r="L43">
            <v>42.69</v>
          </cell>
          <cell r="R43">
            <v>31.19</v>
          </cell>
        </row>
        <row r="44">
          <cell r="D44">
            <v>9.2182543038825777</v>
          </cell>
          <cell r="I44">
            <v>99.63</v>
          </cell>
          <cell r="L44">
            <v>42.25</v>
          </cell>
          <cell r="R44">
            <v>30.7</v>
          </cell>
        </row>
        <row r="45">
          <cell r="D45">
            <v>3.1640002686668787</v>
          </cell>
          <cell r="I45">
            <v>96.64</v>
          </cell>
          <cell r="L45">
            <v>37.5</v>
          </cell>
          <cell r="R45">
            <v>26.4</v>
          </cell>
        </row>
        <row r="46">
          <cell r="D46">
            <v>4.2246088094312695</v>
          </cell>
          <cell r="I46">
            <v>96.64</v>
          </cell>
          <cell r="L46">
            <v>37.79</v>
          </cell>
          <cell r="R46">
            <v>26.4</v>
          </cell>
        </row>
        <row r="47">
          <cell r="D47">
            <v>5.2979497456430114</v>
          </cell>
          <cell r="I47">
            <v>96.99</v>
          </cell>
          <cell r="L47">
            <v>38.28</v>
          </cell>
          <cell r="R47">
            <v>26.41</v>
          </cell>
        </row>
        <row r="48">
          <cell r="D48">
            <v>6.3770202598060619</v>
          </cell>
          <cell r="I48">
            <v>97.45</v>
          </cell>
          <cell r="L48">
            <v>39.22</v>
          </cell>
          <cell r="R48">
            <v>27.01</v>
          </cell>
        </row>
        <row r="49">
          <cell r="D49">
            <v>7.4586372530585825</v>
          </cell>
          <cell r="I49">
            <v>97.91</v>
          </cell>
          <cell r="L49">
            <v>40</v>
          </cell>
          <cell r="R49">
            <v>27.7</v>
          </cell>
        </row>
        <row r="50">
          <cell r="D50">
            <v>9.1189416193932349</v>
          </cell>
          <cell r="I50">
            <v>99.05</v>
          </cell>
          <cell r="L50">
            <v>41.5</v>
          </cell>
          <cell r="R50">
            <v>29.07</v>
          </cell>
        </row>
        <row r="51">
          <cell r="D51">
            <v>11.259575603979226</v>
          </cell>
          <cell r="I51">
            <v>102.07</v>
          </cell>
          <cell r="L51">
            <v>43.77</v>
          </cell>
          <cell r="R51">
            <v>30.93</v>
          </cell>
        </row>
        <row r="52">
          <cell r="D52">
            <v>13.501113822485481</v>
          </cell>
          <cell r="I52">
            <v>113.05</v>
          </cell>
          <cell r="L52">
            <v>47.88</v>
          </cell>
          <cell r="R52">
            <v>34.619999999999997</v>
          </cell>
        </row>
        <row r="53">
          <cell r="D53">
            <v>15.862973177969208</v>
          </cell>
          <cell r="I53">
            <v>131.68</v>
          </cell>
          <cell r="L53">
            <v>54.08</v>
          </cell>
          <cell r="R53">
            <v>40.25</v>
          </cell>
        </row>
        <row r="54">
          <cell r="D54">
            <v>18.483936780806541</v>
          </cell>
          <cell r="L54">
            <v>62.65</v>
          </cell>
          <cell r="R54">
            <v>43.68</v>
          </cell>
        </row>
        <row r="55">
          <cell r="D55">
            <v>22.738466719539087</v>
          </cell>
          <cell r="L55">
            <v>81.12</v>
          </cell>
          <cell r="R55">
            <v>50.94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Setting"/>
      <sheetName val="D10"/>
      <sheetName val="D15"/>
      <sheetName val="D20"/>
      <sheetName val="Trial"/>
      <sheetName val="Kalibrasi profing ring"/>
    </sheetNames>
    <sheetDataSet>
      <sheetData sheetId="0"/>
      <sheetData sheetId="1"/>
      <sheetData sheetId="2">
        <row r="8">
          <cell r="D8">
            <v>0</v>
          </cell>
          <cell r="H8">
            <v>0</v>
          </cell>
        </row>
        <row r="9">
          <cell r="D9">
            <v>0.56588424210451671</v>
          </cell>
          <cell r="H9">
            <v>0.74</v>
          </cell>
        </row>
        <row r="10">
          <cell r="D10">
            <v>1.1317684842090334</v>
          </cell>
          <cell r="H10">
            <v>1.95</v>
          </cell>
        </row>
        <row r="11">
          <cell r="D11">
            <v>1.6976527263135501</v>
          </cell>
          <cell r="H11">
            <v>3.3</v>
          </cell>
        </row>
        <row r="12">
          <cell r="D12">
            <v>2.2635369684180668</v>
          </cell>
          <cell r="H12">
            <v>6</v>
          </cell>
        </row>
        <row r="13">
          <cell r="D13">
            <v>2.8294212105225838</v>
          </cell>
          <cell r="H13">
            <v>10.220000000000001</v>
          </cell>
        </row>
        <row r="14">
          <cell r="D14">
            <v>2.8294212105225838</v>
          </cell>
          <cell r="H14">
            <v>10.61</v>
          </cell>
        </row>
        <row r="15">
          <cell r="D15">
            <v>5.6588424210451675</v>
          </cell>
          <cell r="H15">
            <v>29.58</v>
          </cell>
        </row>
        <row r="16">
          <cell r="D16">
            <v>2.8294212105225838</v>
          </cell>
          <cell r="H16">
            <v>27.88</v>
          </cell>
        </row>
        <row r="17">
          <cell r="D17">
            <v>5.6588424210451675</v>
          </cell>
          <cell r="H17">
            <v>31.2</v>
          </cell>
        </row>
        <row r="18">
          <cell r="D18">
            <v>2.8294212105225838</v>
          </cell>
          <cell r="H18">
            <v>28.43</v>
          </cell>
        </row>
        <row r="19">
          <cell r="D19">
            <v>5.6588424210451675</v>
          </cell>
          <cell r="H19">
            <v>32.18</v>
          </cell>
        </row>
        <row r="20">
          <cell r="D20">
            <v>2.8294212105225838</v>
          </cell>
          <cell r="H20">
            <v>29.5</v>
          </cell>
        </row>
        <row r="21">
          <cell r="D21">
            <v>5.6588424210451675</v>
          </cell>
          <cell r="H21">
            <v>33.020000000000003</v>
          </cell>
        </row>
        <row r="22">
          <cell r="D22">
            <v>2.8294212105225838</v>
          </cell>
          <cell r="H22">
            <v>30.42</v>
          </cell>
        </row>
        <row r="23">
          <cell r="D23">
            <v>5.6588424210451675</v>
          </cell>
          <cell r="H23">
            <v>33.659999999999997</v>
          </cell>
        </row>
        <row r="24">
          <cell r="D24">
            <v>2.8294212105225838</v>
          </cell>
          <cell r="H24">
            <v>31.05</v>
          </cell>
        </row>
        <row r="25">
          <cell r="D25">
            <v>3.9611896947316176</v>
          </cell>
          <cell r="H25">
            <v>32.03</v>
          </cell>
        </row>
        <row r="26">
          <cell r="D26">
            <v>5.0929581789406502</v>
          </cell>
          <cell r="H26">
            <v>33.4</v>
          </cell>
        </row>
        <row r="27">
          <cell r="D27">
            <v>6.224726663149684</v>
          </cell>
          <cell r="H27">
            <v>36.15</v>
          </cell>
        </row>
        <row r="28">
          <cell r="D28">
            <v>7.3564951473587179</v>
          </cell>
          <cell r="H28">
            <v>46.55</v>
          </cell>
        </row>
        <row r="29">
          <cell r="D29">
            <v>7.3564951473587179</v>
          </cell>
          <cell r="H29">
            <v>48</v>
          </cell>
        </row>
        <row r="30">
          <cell r="D30">
            <v>9.0541478736722674</v>
          </cell>
          <cell r="H30">
            <v>68.03</v>
          </cell>
        </row>
        <row r="31">
          <cell r="D31">
            <v>7.3564951473587179</v>
          </cell>
          <cell r="H31">
            <v>66.56</v>
          </cell>
        </row>
        <row r="32">
          <cell r="D32">
            <v>9.0541478736722674</v>
          </cell>
          <cell r="H32">
            <v>69.8</v>
          </cell>
        </row>
        <row r="33">
          <cell r="D33">
            <v>7.3564951473587179</v>
          </cell>
          <cell r="H33">
            <v>68.260000000000005</v>
          </cell>
        </row>
        <row r="34">
          <cell r="D34">
            <v>9.0541478736722674</v>
          </cell>
          <cell r="H34">
            <v>70.73</v>
          </cell>
        </row>
        <row r="35">
          <cell r="D35">
            <v>7.3564951473587179</v>
          </cell>
          <cell r="H35">
            <v>69.180000000000007</v>
          </cell>
        </row>
        <row r="36">
          <cell r="D36">
            <v>9.0541478736722674</v>
          </cell>
          <cell r="H36">
            <v>71.010000000000005</v>
          </cell>
        </row>
        <row r="37">
          <cell r="D37">
            <v>7.3564951473587179</v>
          </cell>
          <cell r="H37">
            <v>70.430000000000007</v>
          </cell>
        </row>
        <row r="38">
          <cell r="D38">
            <v>9.0541478736722674</v>
          </cell>
          <cell r="H38">
            <v>72.5</v>
          </cell>
        </row>
        <row r="39">
          <cell r="D39">
            <v>7.3564951473587179</v>
          </cell>
          <cell r="H39">
            <v>71.81</v>
          </cell>
        </row>
        <row r="40">
          <cell r="D40">
            <v>9.0541478736722674</v>
          </cell>
          <cell r="H40">
            <v>72.02</v>
          </cell>
        </row>
        <row r="41">
          <cell r="D41">
            <v>7.3564951473587179</v>
          </cell>
          <cell r="H41">
            <v>71.42</v>
          </cell>
        </row>
        <row r="42">
          <cell r="D42">
            <v>9.0541478736722674</v>
          </cell>
          <cell r="H42">
            <v>72.48</v>
          </cell>
        </row>
        <row r="43">
          <cell r="D43">
            <v>7.3564951473587179</v>
          </cell>
          <cell r="H43">
            <v>72.03</v>
          </cell>
        </row>
        <row r="44">
          <cell r="D44">
            <v>9.0541478736722674</v>
          </cell>
          <cell r="H44">
            <v>73.08</v>
          </cell>
        </row>
        <row r="45">
          <cell r="D45">
            <v>7.3564951473587179</v>
          </cell>
          <cell r="H45">
            <v>72.430000000000007</v>
          </cell>
        </row>
        <row r="46">
          <cell r="D46">
            <v>2.8294212105225838</v>
          </cell>
          <cell r="H46">
            <v>70.849999999999994</v>
          </cell>
        </row>
        <row r="47">
          <cell r="D47">
            <v>2.8294212105225838</v>
          </cell>
          <cell r="H47">
            <v>70.64</v>
          </cell>
        </row>
        <row r="48">
          <cell r="D48">
            <v>3.9611896947316176</v>
          </cell>
          <cell r="H48">
            <v>71.25</v>
          </cell>
        </row>
        <row r="49">
          <cell r="D49">
            <v>5.0929581789406502</v>
          </cell>
          <cell r="H49">
            <v>72.239999999999995</v>
          </cell>
        </row>
        <row r="50">
          <cell r="D50">
            <v>6.224726663149684</v>
          </cell>
          <cell r="H50">
            <v>73.39</v>
          </cell>
        </row>
        <row r="51">
          <cell r="D51">
            <v>7.3564951473587179</v>
          </cell>
          <cell r="H51">
            <v>74.510000000000005</v>
          </cell>
        </row>
        <row r="52">
          <cell r="D52">
            <v>8.4882636315677509</v>
          </cell>
          <cell r="H52">
            <v>78.88</v>
          </cell>
        </row>
        <row r="53">
          <cell r="D53">
            <v>9.6200321157767856</v>
          </cell>
          <cell r="H53">
            <v>94.94</v>
          </cell>
        </row>
        <row r="54">
          <cell r="D54">
            <v>10.751800599985819</v>
          </cell>
        </row>
        <row r="55">
          <cell r="D55">
            <v>11.883569084194852</v>
          </cell>
        </row>
        <row r="56">
          <cell r="D56">
            <v>13.015337568403886</v>
          </cell>
        </row>
        <row r="57">
          <cell r="D57">
            <v>14.147106052612919</v>
          </cell>
        </row>
        <row r="58">
          <cell r="D58">
            <v>15.278874536821954</v>
          </cell>
        </row>
        <row r="59">
          <cell r="D59">
            <v>16.410643021030985</v>
          </cell>
        </row>
        <row r="60">
          <cell r="D60">
            <v>17.542411505240018</v>
          </cell>
        </row>
        <row r="61">
          <cell r="D61">
            <v>18.674179989449055</v>
          </cell>
        </row>
        <row r="62">
          <cell r="D62">
            <v>19.805948473658088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1"/>
  <sheetViews>
    <sheetView zoomScale="70" zoomScaleNormal="70" workbookViewId="0">
      <selection activeCell="P28" sqref="P28"/>
    </sheetView>
  </sheetViews>
  <sheetFormatPr defaultRowHeight="15" x14ac:dyDescent="0.25"/>
  <cols>
    <col min="1" max="1" width="9.140625" style="34"/>
    <col min="2" max="2" width="8.140625" style="34" customWidth="1"/>
    <col min="3" max="3" width="7.28515625" style="34" customWidth="1"/>
    <col min="4" max="25" width="7.85546875" style="34" customWidth="1"/>
    <col min="26" max="27" width="7" style="34" customWidth="1"/>
    <col min="28" max="28" width="8.5703125" style="34" customWidth="1"/>
    <col min="29" max="16384" width="9.140625" style="34"/>
  </cols>
  <sheetData>
    <row r="1" spans="1:32" ht="15.75" thickBot="1" x14ac:dyDescent="0.3">
      <c r="AC1" s="17">
        <f>MAX(AA8:AA20)</f>
        <v>7.5649999999999995</v>
      </c>
      <c r="AD1" s="17">
        <f>0.25*PI()*(T3^2)</f>
        <v>78.539816339744831</v>
      </c>
      <c r="AE1" s="6">
        <f>AC1/AD1</f>
        <v>9.6320571559215057E-2</v>
      </c>
      <c r="AF1" s="6" t="s">
        <v>15</v>
      </c>
    </row>
    <row r="2" spans="1:32" ht="20.25" thickTop="1" thickBot="1" x14ac:dyDescent="0.3">
      <c r="B2" s="180" t="s">
        <v>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2"/>
      <c r="AC2" s="11"/>
      <c r="AD2" s="17"/>
      <c r="AE2" s="6">
        <f>AE1*100</f>
        <v>9.6320571559215065</v>
      </c>
      <c r="AF2" s="6" t="s">
        <v>17</v>
      </c>
    </row>
    <row r="3" spans="1:32" ht="15.75" thickTop="1" x14ac:dyDescent="0.25">
      <c r="B3" s="36"/>
      <c r="C3" s="37" t="s">
        <v>4</v>
      </c>
      <c r="D3" s="38"/>
      <c r="E3" s="39" t="s">
        <v>21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 t="s">
        <v>0</v>
      </c>
      <c r="Q3" s="38" t="s">
        <v>20</v>
      </c>
      <c r="R3" s="40"/>
      <c r="S3" s="55" t="s">
        <v>18</v>
      </c>
      <c r="T3" s="39">
        <v>10</v>
      </c>
      <c r="U3" s="39" t="s">
        <v>19</v>
      </c>
      <c r="V3" s="40"/>
      <c r="W3" s="40"/>
      <c r="X3" s="40"/>
      <c r="Y3" s="41"/>
    </row>
    <row r="4" spans="1:32" x14ac:dyDescent="0.25">
      <c r="B4" s="36"/>
      <c r="C4" s="42" t="s">
        <v>5</v>
      </c>
      <c r="D4" s="43"/>
      <c r="E4" s="44" t="s">
        <v>2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 t="s">
        <v>7</v>
      </c>
      <c r="Q4" s="43" t="s">
        <v>9</v>
      </c>
      <c r="R4" s="44"/>
      <c r="S4" s="44" t="s">
        <v>14</v>
      </c>
      <c r="T4" s="44">
        <v>0.59599999999999997</v>
      </c>
      <c r="U4" s="44" t="s">
        <v>13</v>
      </c>
      <c r="V4" s="44"/>
      <c r="W4" s="45"/>
      <c r="X4" s="45"/>
      <c r="Y4" s="46"/>
    </row>
    <row r="5" spans="1:32" ht="3.75" customHeight="1" thickBot="1" x14ac:dyDescent="0.3">
      <c r="B5" s="36"/>
      <c r="C5" s="47"/>
      <c r="D5" s="48"/>
      <c r="E5" s="4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/>
      <c r="S5" s="49"/>
      <c r="T5" s="49"/>
      <c r="U5" s="49"/>
      <c r="V5" s="49"/>
      <c r="W5" s="49"/>
      <c r="X5" s="49"/>
      <c r="Y5" s="50"/>
      <c r="AA5" s="34" t="s">
        <v>1</v>
      </c>
    </row>
    <row r="6" spans="1:32" s="6" customFormat="1" ht="12.95" customHeight="1" thickTop="1" x14ac:dyDescent="0.25">
      <c r="B6" s="183" t="s">
        <v>11</v>
      </c>
      <c r="C6" s="185"/>
      <c r="D6" s="183" t="s">
        <v>6</v>
      </c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5"/>
      <c r="Z6" s="5"/>
      <c r="AA6" s="5"/>
      <c r="AB6" s="5"/>
    </row>
    <row r="7" spans="1:32" s="6" customFormat="1" ht="12.95" customHeight="1" thickBot="1" x14ac:dyDescent="0.3">
      <c r="A7" s="6" t="s">
        <v>12</v>
      </c>
      <c r="B7" s="7" t="s">
        <v>12</v>
      </c>
      <c r="C7" s="8" t="s">
        <v>10</v>
      </c>
      <c r="D7" s="1"/>
      <c r="E7" s="2"/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2">
        <v>7</v>
      </c>
      <c r="M7" s="2">
        <v>8</v>
      </c>
      <c r="N7" s="2">
        <v>9</v>
      </c>
      <c r="O7" s="2">
        <v>10</v>
      </c>
      <c r="P7" s="2">
        <v>11</v>
      </c>
      <c r="Q7" s="2">
        <v>12</v>
      </c>
      <c r="R7" s="2">
        <v>13</v>
      </c>
      <c r="S7" s="3">
        <v>14</v>
      </c>
      <c r="T7" s="3">
        <v>15</v>
      </c>
      <c r="U7" s="3">
        <v>16</v>
      </c>
      <c r="V7" s="3">
        <v>17</v>
      </c>
      <c r="W7" s="3">
        <v>18</v>
      </c>
      <c r="X7" s="3">
        <v>19</v>
      </c>
      <c r="Y7" s="4">
        <v>20</v>
      </c>
      <c r="Z7" s="5"/>
      <c r="AA7" s="5">
        <v>0</v>
      </c>
      <c r="AB7" s="5" t="s">
        <v>16</v>
      </c>
      <c r="AD7" s="6" t="s">
        <v>22</v>
      </c>
    </row>
    <row r="8" spans="1:32" s="6" customFormat="1" ht="20.100000000000001" customHeight="1" thickTop="1" x14ac:dyDescent="0.25">
      <c r="A8" s="26"/>
      <c r="B8" s="12">
        <v>1.5649999999999999</v>
      </c>
      <c r="C8" s="13">
        <f>B8</f>
        <v>1.5649999999999999</v>
      </c>
      <c r="D8" s="14"/>
      <c r="E8" s="15"/>
      <c r="F8" s="15">
        <v>205</v>
      </c>
      <c r="G8" s="15">
        <v>231</v>
      </c>
      <c r="H8" s="15">
        <v>241</v>
      </c>
      <c r="I8" s="15">
        <v>255</v>
      </c>
      <c r="J8" s="15">
        <v>264</v>
      </c>
      <c r="K8" s="15">
        <v>270</v>
      </c>
      <c r="L8" s="15">
        <v>275</v>
      </c>
      <c r="M8" s="15">
        <v>281</v>
      </c>
      <c r="N8" s="15">
        <v>287</v>
      </c>
      <c r="O8" s="15">
        <v>292</v>
      </c>
      <c r="P8" s="15">
        <v>297</v>
      </c>
      <c r="Q8" s="15">
        <v>301</v>
      </c>
      <c r="R8" s="15">
        <v>306</v>
      </c>
      <c r="S8" s="15">
        <v>310</v>
      </c>
      <c r="T8" s="15">
        <v>314</v>
      </c>
      <c r="U8" s="15">
        <v>317</v>
      </c>
      <c r="V8" s="15"/>
      <c r="W8" s="15"/>
      <c r="X8" s="15"/>
      <c r="Y8" s="16"/>
      <c r="Z8" s="17"/>
      <c r="AA8" s="17">
        <f>C8</f>
        <v>1.5649999999999999</v>
      </c>
      <c r="AB8" s="17">
        <f>IF(B8&gt;0,(MAX(D8:Y8)/100),(MIN(D8:Y8)/100))</f>
        <v>3.17</v>
      </c>
      <c r="AC8" s="25">
        <f>100*AA8/$AD$1</f>
        <v>1.9926198875105297</v>
      </c>
      <c r="AD8" s="25"/>
      <c r="AE8" s="25"/>
      <c r="AF8" s="25"/>
    </row>
    <row r="9" spans="1:32" s="6" customFormat="1" ht="20.100000000000001" customHeight="1" x14ac:dyDescent="0.25">
      <c r="B9" s="9">
        <v>2</v>
      </c>
      <c r="C9" s="10">
        <f>C8+B9</f>
        <v>3.5649999999999999</v>
      </c>
      <c r="D9" s="18"/>
      <c r="E9" s="19"/>
      <c r="F9" s="19">
        <v>650</v>
      </c>
      <c r="G9" s="19">
        <v>691</v>
      </c>
      <c r="H9" s="19">
        <v>717</v>
      </c>
      <c r="I9" s="19">
        <v>734</v>
      </c>
      <c r="J9" s="19">
        <v>749</v>
      </c>
      <c r="K9" s="19">
        <v>760</v>
      </c>
      <c r="L9" s="19">
        <v>770</v>
      </c>
      <c r="M9" s="19">
        <v>781</v>
      </c>
      <c r="N9" s="19">
        <v>788</v>
      </c>
      <c r="O9" s="19">
        <v>796</v>
      </c>
      <c r="P9" s="19">
        <v>804</v>
      </c>
      <c r="Q9" s="19">
        <v>813</v>
      </c>
      <c r="R9" s="19">
        <v>818</v>
      </c>
      <c r="S9" s="19">
        <v>823</v>
      </c>
      <c r="T9" s="19">
        <v>827</v>
      </c>
      <c r="U9" s="19">
        <v>831</v>
      </c>
      <c r="V9" s="19">
        <v>835</v>
      </c>
      <c r="W9" s="19">
        <v>838</v>
      </c>
      <c r="X9" s="19"/>
      <c r="Y9" s="20"/>
      <c r="Z9" s="11"/>
      <c r="AA9" s="17">
        <f t="shared" ref="AA9:AA12" si="0">C9</f>
        <v>3.5649999999999999</v>
      </c>
      <c r="AB9" s="17">
        <f t="shared" ref="AB9:AB11" si="1">IF(B9&gt;0,(MAX(D9:Y9)/100),(MIN(D9:Y9)/100))</f>
        <v>8.3800000000000008</v>
      </c>
      <c r="AC9" s="25">
        <f t="shared" ref="AC9:AC13" si="2">100*AA9/$AD$1</f>
        <v>4.5390989769808545</v>
      </c>
      <c r="AD9" s="25"/>
      <c r="AE9" s="25"/>
      <c r="AF9" s="25"/>
    </row>
    <row r="10" spans="1:32" s="6" customFormat="1" ht="20.100000000000001" customHeight="1" x14ac:dyDescent="0.25">
      <c r="B10" s="9">
        <v>-2</v>
      </c>
      <c r="C10" s="10">
        <f>C9+B10</f>
        <v>1.5649999999999999</v>
      </c>
      <c r="D10" s="18"/>
      <c r="E10" s="19"/>
      <c r="F10" s="19">
        <v>740</v>
      </c>
      <c r="G10" s="19">
        <v>733</v>
      </c>
      <c r="H10" s="19">
        <v>729</v>
      </c>
      <c r="I10" s="19">
        <v>725</v>
      </c>
      <c r="J10" s="19">
        <v>722</v>
      </c>
      <c r="K10" s="19">
        <v>720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 s="11"/>
      <c r="AA10" s="17">
        <f t="shared" si="0"/>
        <v>1.5649999999999999</v>
      </c>
      <c r="AB10" s="17">
        <f t="shared" si="1"/>
        <v>7.2</v>
      </c>
      <c r="AC10" s="25">
        <f t="shared" si="2"/>
        <v>1.9926198875105297</v>
      </c>
      <c r="AD10" s="25"/>
      <c r="AE10" s="25"/>
      <c r="AF10" s="25"/>
    </row>
    <row r="11" spans="1:32" s="6" customFormat="1" ht="20.100000000000001" customHeight="1" x14ac:dyDescent="0.25">
      <c r="B11" s="9">
        <v>2</v>
      </c>
      <c r="C11" s="10">
        <f>C10+B11</f>
        <v>3.5649999999999999</v>
      </c>
      <c r="D11" s="18"/>
      <c r="E11" s="19"/>
      <c r="F11" s="19">
        <v>828</v>
      </c>
      <c r="G11" s="19">
        <v>838</v>
      </c>
      <c r="H11" s="19">
        <v>846</v>
      </c>
      <c r="I11" s="19">
        <v>851</v>
      </c>
      <c r="J11" s="19">
        <v>856</v>
      </c>
      <c r="K11" s="19">
        <v>861</v>
      </c>
      <c r="L11" s="19">
        <v>864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  <c r="Z11" s="11"/>
      <c r="AA11" s="17">
        <f t="shared" si="0"/>
        <v>3.5649999999999999</v>
      </c>
      <c r="AB11" s="17">
        <f t="shared" si="1"/>
        <v>8.64</v>
      </c>
      <c r="AC11" s="25">
        <f t="shared" si="2"/>
        <v>4.5390989769808545</v>
      </c>
      <c r="AD11" s="25"/>
      <c r="AE11" s="25"/>
      <c r="AF11" s="25"/>
    </row>
    <row r="12" spans="1:32" s="6" customFormat="1" ht="20.100000000000001" customHeight="1" x14ac:dyDescent="0.25">
      <c r="B12" s="9">
        <v>2</v>
      </c>
      <c r="C12" s="10">
        <f t="shared" ref="C12:C40" si="3">C11+B12</f>
        <v>5.5649999999999995</v>
      </c>
      <c r="D12" s="18"/>
      <c r="E12" s="19"/>
      <c r="F12" s="19">
        <v>1113</v>
      </c>
      <c r="G12" s="19">
        <v>1150</v>
      </c>
      <c r="H12" s="19">
        <v>1176</v>
      </c>
      <c r="I12" s="19">
        <v>1196</v>
      </c>
      <c r="J12" s="19">
        <v>1211</v>
      </c>
      <c r="K12" s="19">
        <v>1223</v>
      </c>
      <c r="L12" s="19">
        <v>1237</v>
      </c>
      <c r="M12" s="19">
        <v>1248</v>
      </c>
      <c r="N12" s="19">
        <v>1255</v>
      </c>
      <c r="O12" s="19">
        <v>1263</v>
      </c>
      <c r="P12" s="19">
        <v>1270</v>
      </c>
      <c r="Q12" s="19">
        <v>1277</v>
      </c>
      <c r="R12" s="19">
        <v>1282</v>
      </c>
      <c r="S12" s="19">
        <v>1288</v>
      </c>
      <c r="T12" s="19">
        <v>1293</v>
      </c>
      <c r="U12" s="19">
        <v>1299</v>
      </c>
      <c r="V12" s="19">
        <v>1304</v>
      </c>
      <c r="W12" s="19">
        <v>1309</v>
      </c>
      <c r="X12" s="19">
        <v>1314</v>
      </c>
      <c r="Y12" s="20">
        <v>1318</v>
      </c>
      <c r="Z12" s="11"/>
      <c r="AA12" s="17">
        <f t="shared" si="0"/>
        <v>5.5649999999999995</v>
      </c>
      <c r="AB12" s="17">
        <f>IF(B12&gt;0,(MAX(D12:Y13)/100),(MIN(D12:Y13)/100))</f>
        <v>13.25</v>
      </c>
      <c r="AC12" s="25">
        <f t="shared" si="2"/>
        <v>7.0855780664511805</v>
      </c>
      <c r="AD12" s="25"/>
      <c r="AE12" s="25"/>
      <c r="AF12" s="25"/>
    </row>
    <row r="13" spans="1:32" s="6" customFormat="1" ht="20.100000000000001" customHeight="1" x14ac:dyDescent="0.25">
      <c r="B13" s="9"/>
      <c r="C13" s="10">
        <f t="shared" si="3"/>
        <v>5.5649999999999995</v>
      </c>
      <c r="D13" s="18"/>
      <c r="E13" s="19"/>
      <c r="F13" s="19">
        <v>1322</v>
      </c>
      <c r="G13" s="19">
        <v>1325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"/>
      <c r="Z13" s="11"/>
      <c r="AA13" s="17">
        <f>C14</f>
        <v>3.5649999999999995</v>
      </c>
      <c r="AB13" s="17">
        <f>IF(B14&gt;0,(MAX(D14:Y14)/100),(MIN(D14:Y14)/100))</f>
        <v>12.54</v>
      </c>
      <c r="AC13" s="25">
        <f t="shared" si="2"/>
        <v>4.5390989769808545</v>
      </c>
      <c r="AD13" s="25"/>
      <c r="AE13" s="25"/>
      <c r="AF13" s="25"/>
    </row>
    <row r="14" spans="1:32" s="6" customFormat="1" ht="20.100000000000001" customHeight="1" x14ac:dyDescent="0.25">
      <c r="B14" s="9">
        <v>-2</v>
      </c>
      <c r="C14" s="10">
        <f t="shared" si="3"/>
        <v>3.5649999999999995</v>
      </c>
      <c r="D14" s="18"/>
      <c r="E14" s="19"/>
      <c r="F14" s="19">
        <v>1260</v>
      </c>
      <c r="G14" s="19">
        <v>1257</v>
      </c>
      <c r="H14" s="19">
        <v>1254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Z14" s="11"/>
      <c r="AA14" s="17">
        <f t="shared" ref="AA14:AA16" si="4">C15</f>
        <v>1.5649999999999995</v>
      </c>
      <c r="AB14" s="17">
        <f t="shared" ref="AB14:AB16" si="5">IF(B15&gt;0,(MAX(D15:Y15)/100),(MIN(D15:Y15)/100))</f>
        <v>10.68</v>
      </c>
      <c r="AC14" s="25">
        <f t="shared" ref="AC14:AC38" si="6">100*AA14/$AD$1</f>
        <v>1.9926198875105288</v>
      </c>
      <c r="AD14" s="25"/>
      <c r="AE14" s="25"/>
      <c r="AF14" s="25"/>
    </row>
    <row r="15" spans="1:32" s="6" customFormat="1" ht="20.100000000000001" customHeight="1" x14ac:dyDescent="0.25">
      <c r="B15" s="9">
        <v>-2</v>
      </c>
      <c r="C15" s="10">
        <f t="shared" si="3"/>
        <v>1.5649999999999995</v>
      </c>
      <c r="D15" s="18"/>
      <c r="E15" s="19"/>
      <c r="F15" s="19">
        <v>1115</v>
      </c>
      <c r="G15" s="19">
        <v>1099</v>
      </c>
      <c r="H15" s="19">
        <v>1092</v>
      </c>
      <c r="I15" s="19">
        <v>1084</v>
      </c>
      <c r="J15" s="19">
        <v>1079</v>
      </c>
      <c r="K15" s="19">
        <v>1075</v>
      </c>
      <c r="L15" s="19">
        <v>1071</v>
      </c>
      <c r="M15" s="19">
        <v>1068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Z15" s="11"/>
      <c r="AA15" s="17">
        <f t="shared" si="4"/>
        <v>3.5649999999999995</v>
      </c>
      <c r="AB15" s="17">
        <f t="shared" si="5"/>
        <v>11.73</v>
      </c>
      <c r="AC15" s="25">
        <f t="shared" si="6"/>
        <v>4.5390989769808545</v>
      </c>
      <c r="AD15" s="25"/>
      <c r="AE15" s="25"/>
      <c r="AF15" s="25"/>
    </row>
    <row r="16" spans="1:32" s="6" customFormat="1" ht="20.100000000000001" customHeight="1" x14ac:dyDescent="0.25">
      <c r="B16" s="9">
        <v>2</v>
      </c>
      <c r="C16" s="10">
        <f t="shared" si="3"/>
        <v>3.5649999999999995</v>
      </c>
      <c r="D16" s="18"/>
      <c r="E16" s="19"/>
      <c r="F16" s="19">
        <v>1165</v>
      </c>
      <c r="G16" s="51">
        <v>1170</v>
      </c>
      <c r="H16" s="19">
        <v>1173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Z16" s="11"/>
      <c r="AA16" s="17">
        <f t="shared" si="4"/>
        <v>5.5649999999999995</v>
      </c>
      <c r="AB16" s="17">
        <f t="shared" si="5"/>
        <v>13.48</v>
      </c>
      <c r="AC16" s="25">
        <f t="shared" si="6"/>
        <v>7.0855780664511805</v>
      </c>
      <c r="AD16" s="25"/>
      <c r="AE16" s="25"/>
      <c r="AF16" s="25"/>
    </row>
    <row r="17" spans="2:32" s="6" customFormat="1" ht="20.100000000000001" customHeight="1" x14ac:dyDescent="0.25">
      <c r="B17" s="9">
        <v>2</v>
      </c>
      <c r="C17" s="10">
        <f t="shared" si="3"/>
        <v>5.5649999999999995</v>
      </c>
      <c r="D17" s="18"/>
      <c r="E17" s="19"/>
      <c r="F17" s="19">
        <v>1317</v>
      </c>
      <c r="G17" s="19">
        <v>1322</v>
      </c>
      <c r="H17" s="19">
        <v>1331</v>
      </c>
      <c r="I17" s="19">
        <v>1338</v>
      </c>
      <c r="J17" s="19">
        <v>1345</v>
      </c>
      <c r="K17" s="19">
        <v>1348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11"/>
      <c r="AA17" s="17">
        <f>C18</f>
        <v>7.5649999999999995</v>
      </c>
      <c r="AB17" s="17">
        <f>IF(B18&gt;0,(MAX(D18:Y18)/100),(MIN(D18:Y18)/100))</f>
        <v>17.010000000000002</v>
      </c>
      <c r="AC17" s="25">
        <f t="shared" si="6"/>
        <v>9.6320571559215065</v>
      </c>
      <c r="AD17" s="25"/>
      <c r="AE17" s="25"/>
      <c r="AF17" s="25"/>
    </row>
    <row r="18" spans="2:32" s="6" customFormat="1" ht="20.100000000000001" customHeight="1" x14ac:dyDescent="0.25">
      <c r="B18" s="9">
        <v>2</v>
      </c>
      <c r="C18" s="10">
        <f t="shared" si="3"/>
        <v>7.5649999999999995</v>
      </c>
      <c r="D18" s="18"/>
      <c r="E18" s="19"/>
      <c r="F18" s="19">
        <v>1547</v>
      </c>
      <c r="G18" s="19">
        <v>1581</v>
      </c>
      <c r="H18" s="19">
        <v>1598</v>
      </c>
      <c r="I18" s="19">
        <v>1615</v>
      </c>
      <c r="J18" s="19">
        <v>1627</v>
      </c>
      <c r="K18" s="19">
        <v>1635</v>
      </c>
      <c r="L18" s="19">
        <v>1642</v>
      </c>
      <c r="M18" s="19">
        <v>1650</v>
      </c>
      <c r="N18" s="19">
        <v>1658</v>
      </c>
      <c r="O18" s="19">
        <v>1665</v>
      </c>
      <c r="P18" s="19">
        <v>1672</v>
      </c>
      <c r="Q18" s="19">
        <v>1678</v>
      </c>
      <c r="R18" s="19">
        <v>1681</v>
      </c>
      <c r="S18" s="19">
        <v>1685</v>
      </c>
      <c r="T18" s="19">
        <v>1690</v>
      </c>
      <c r="U18" s="19">
        <v>1695</v>
      </c>
      <c r="V18" s="19">
        <v>1698</v>
      </c>
      <c r="W18" s="19">
        <v>1701</v>
      </c>
      <c r="X18" s="19"/>
      <c r="Y18" s="20"/>
      <c r="Z18" s="11"/>
      <c r="AA18" s="17">
        <f t="shared" ref="AA18:AA22" si="7">C19</f>
        <v>5.5649999999999995</v>
      </c>
      <c r="AB18" s="17">
        <f t="shared" ref="AB18:AB22" si="8">IF(B19&gt;0,(MAX(D19:Y19)/100),(MIN(D19:Y19)/100))</f>
        <v>16.649999999999999</v>
      </c>
      <c r="AC18" s="25">
        <f t="shared" si="6"/>
        <v>7.0855780664511805</v>
      </c>
    </row>
    <row r="19" spans="2:32" s="6" customFormat="1" ht="20.100000000000001" customHeight="1" x14ac:dyDescent="0.25">
      <c r="B19" s="9">
        <v>-2</v>
      </c>
      <c r="C19" s="10">
        <f t="shared" si="3"/>
        <v>5.5649999999999995</v>
      </c>
      <c r="D19" s="18"/>
      <c r="E19" s="19"/>
      <c r="F19" s="19">
        <v>1667</v>
      </c>
      <c r="G19" s="19">
        <v>1665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0"/>
      <c r="Z19" s="11"/>
      <c r="AA19" s="17">
        <f t="shared" si="7"/>
        <v>3.5649999999999995</v>
      </c>
      <c r="AB19" s="17">
        <f t="shared" si="8"/>
        <v>15.41</v>
      </c>
      <c r="AC19" s="25">
        <f t="shared" si="6"/>
        <v>4.5390989769808545</v>
      </c>
    </row>
    <row r="20" spans="2:32" s="6" customFormat="1" ht="20.100000000000001" customHeight="1" x14ac:dyDescent="0.25">
      <c r="B20" s="9">
        <v>-2</v>
      </c>
      <c r="C20" s="10">
        <f t="shared" si="3"/>
        <v>3.5649999999999995</v>
      </c>
      <c r="D20" s="18"/>
      <c r="E20" s="19"/>
      <c r="F20" s="19">
        <v>1560</v>
      </c>
      <c r="G20" s="19">
        <v>1551</v>
      </c>
      <c r="H20" s="19">
        <v>1548</v>
      </c>
      <c r="I20" s="19">
        <v>1541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0"/>
      <c r="Z20" s="11"/>
      <c r="AA20" s="17">
        <f t="shared" si="7"/>
        <v>1.5649999999999995</v>
      </c>
      <c r="AB20" s="17">
        <f t="shared" si="8"/>
        <v>13.33</v>
      </c>
      <c r="AC20" s="25">
        <f t="shared" si="6"/>
        <v>1.9926198875105288</v>
      </c>
    </row>
    <row r="21" spans="2:32" s="6" customFormat="1" ht="20.100000000000001" customHeight="1" x14ac:dyDescent="0.25">
      <c r="B21" s="9">
        <v>-2</v>
      </c>
      <c r="C21" s="10">
        <f t="shared" si="3"/>
        <v>1.5649999999999995</v>
      </c>
      <c r="D21" s="18"/>
      <c r="E21" s="19"/>
      <c r="F21" s="19">
        <v>1396</v>
      </c>
      <c r="G21" s="19">
        <v>1380</v>
      </c>
      <c r="H21" s="19">
        <v>1368</v>
      </c>
      <c r="I21" s="19">
        <v>1358</v>
      </c>
      <c r="J21" s="19">
        <v>1351</v>
      </c>
      <c r="K21" s="19">
        <v>1347</v>
      </c>
      <c r="L21" s="19">
        <v>1342</v>
      </c>
      <c r="M21" s="19">
        <v>1338</v>
      </c>
      <c r="N21" s="19">
        <v>1335</v>
      </c>
      <c r="O21" s="19">
        <v>1333</v>
      </c>
      <c r="P21" s="19"/>
      <c r="Q21" s="19"/>
      <c r="R21" s="19"/>
      <c r="S21" s="19"/>
      <c r="T21" s="19"/>
      <c r="U21" s="19"/>
      <c r="V21" s="19"/>
      <c r="W21" s="19"/>
      <c r="X21" s="19"/>
      <c r="Y21" s="20"/>
      <c r="Z21" s="11"/>
      <c r="AA21" s="17">
        <f t="shared" si="7"/>
        <v>3.5649999999999995</v>
      </c>
      <c r="AB21" s="17">
        <f t="shared" si="8"/>
        <v>14.32</v>
      </c>
      <c r="AC21" s="25">
        <f t="shared" si="6"/>
        <v>4.5390989769808545</v>
      </c>
    </row>
    <row r="22" spans="2:32" s="6" customFormat="1" ht="20.100000000000001" customHeight="1" x14ac:dyDescent="0.25">
      <c r="B22" s="9">
        <v>2</v>
      </c>
      <c r="C22" s="10">
        <f t="shared" si="3"/>
        <v>3.5649999999999995</v>
      </c>
      <c r="D22" s="18"/>
      <c r="E22" s="19"/>
      <c r="F22" s="19">
        <v>1432</v>
      </c>
      <c r="G22" s="19">
        <v>1428</v>
      </c>
      <c r="H22" s="19">
        <v>1431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0"/>
      <c r="Z22" s="11"/>
      <c r="AA22" s="17">
        <f t="shared" si="7"/>
        <v>5.5649999999999995</v>
      </c>
      <c r="AB22" s="17">
        <f t="shared" si="8"/>
        <v>15.99</v>
      </c>
      <c r="AC22" s="25">
        <f t="shared" si="6"/>
        <v>7.0855780664511805</v>
      </c>
    </row>
    <row r="23" spans="2:32" s="6" customFormat="1" ht="20.100000000000001" customHeight="1" x14ac:dyDescent="0.25">
      <c r="B23" s="9">
        <v>2</v>
      </c>
      <c r="C23" s="10">
        <f t="shared" si="3"/>
        <v>5.5649999999999995</v>
      </c>
      <c r="D23" s="18"/>
      <c r="E23" s="19"/>
      <c r="F23" s="19">
        <v>1563</v>
      </c>
      <c r="G23" s="19">
        <v>1572</v>
      </c>
      <c r="H23" s="19">
        <v>1578</v>
      </c>
      <c r="I23" s="19">
        <v>1584</v>
      </c>
      <c r="J23" s="19">
        <v>1589</v>
      </c>
      <c r="K23" s="19">
        <v>1593</v>
      </c>
      <c r="L23" s="19">
        <v>1596</v>
      </c>
      <c r="M23" s="19">
        <v>1599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  <c r="Z23" s="11"/>
      <c r="AA23" s="17">
        <f>C24</f>
        <v>7.5649999999999995</v>
      </c>
      <c r="AB23" s="17">
        <f>IF(B24&gt;0,(MAX(D24:Y24)/100),(MIN(D24:Y24)/100))</f>
        <v>18.239999999999998</v>
      </c>
      <c r="AC23" s="25">
        <f t="shared" si="6"/>
        <v>9.6320571559215065</v>
      </c>
    </row>
    <row r="24" spans="2:32" s="6" customFormat="1" ht="20.100000000000001" customHeight="1" x14ac:dyDescent="0.25">
      <c r="B24" s="9">
        <v>2</v>
      </c>
      <c r="C24" s="10">
        <f t="shared" si="3"/>
        <v>7.5649999999999995</v>
      </c>
      <c r="D24" s="18"/>
      <c r="E24" s="19"/>
      <c r="F24" s="19">
        <v>1726</v>
      </c>
      <c r="G24" s="19">
        <v>1742</v>
      </c>
      <c r="H24" s="19">
        <v>1751</v>
      </c>
      <c r="I24" s="19">
        <v>1760</v>
      </c>
      <c r="J24" s="19">
        <v>1768</v>
      </c>
      <c r="K24" s="19">
        <v>1776</v>
      </c>
      <c r="L24" s="19">
        <v>1781</v>
      </c>
      <c r="M24" s="19">
        <v>1788</v>
      </c>
      <c r="N24" s="19">
        <v>1794</v>
      </c>
      <c r="O24" s="19">
        <v>1800</v>
      </c>
      <c r="P24" s="19">
        <v>1806</v>
      </c>
      <c r="Q24" s="19">
        <v>1810</v>
      </c>
      <c r="R24" s="19">
        <v>1814</v>
      </c>
      <c r="S24" s="19">
        <v>1818</v>
      </c>
      <c r="T24" s="19">
        <v>1822</v>
      </c>
      <c r="U24" s="19">
        <v>1824</v>
      </c>
      <c r="V24" s="19"/>
      <c r="W24" s="19"/>
      <c r="X24" s="19"/>
      <c r="Y24" s="20"/>
      <c r="Z24" s="11"/>
      <c r="AA24" s="17">
        <f>C25</f>
        <v>9.5649999999999995</v>
      </c>
      <c r="AB24" s="17">
        <f>IF(B25&gt;0,(MAX(D25:Y26)/100),(MIN(D25:Y26)/100))</f>
        <v>22.26</v>
      </c>
      <c r="AC24" s="25">
        <f t="shared" si="6"/>
        <v>12.178536245391831</v>
      </c>
    </row>
    <row r="25" spans="2:32" s="6" customFormat="1" ht="20.100000000000001" customHeight="1" x14ac:dyDescent="0.25">
      <c r="B25" s="9">
        <v>2</v>
      </c>
      <c r="C25" s="10">
        <f t="shared" si="3"/>
        <v>9.5649999999999995</v>
      </c>
      <c r="D25" s="18"/>
      <c r="E25" s="19"/>
      <c r="F25" s="19">
        <v>1988</v>
      </c>
      <c r="G25" s="19">
        <v>2025</v>
      </c>
      <c r="H25" s="19">
        <v>2058</v>
      </c>
      <c r="I25" s="19">
        <v>2072</v>
      </c>
      <c r="J25" s="19">
        <v>2090</v>
      </c>
      <c r="K25" s="19">
        <v>2106</v>
      </c>
      <c r="L25" s="19">
        <v>2118</v>
      </c>
      <c r="M25" s="19">
        <v>2130</v>
      </c>
      <c r="N25" s="19">
        <v>2138</v>
      </c>
      <c r="O25" s="19">
        <v>2146</v>
      </c>
      <c r="P25" s="19">
        <v>2154</v>
      </c>
      <c r="Q25" s="19">
        <v>2162</v>
      </c>
      <c r="R25" s="19">
        <v>2169</v>
      </c>
      <c r="S25" s="19">
        <v>2174</v>
      </c>
      <c r="T25" s="19">
        <v>2184</v>
      </c>
      <c r="U25" s="19">
        <v>2187</v>
      </c>
      <c r="V25" s="19">
        <v>2194</v>
      </c>
      <c r="W25" s="19">
        <v>2200</v>
      </c>
      <c r="X25" s="19">
        <v>2206</v>
      </c>
      <c r="Y25" s="20">
        <v>2211</v>
      </c>
      <c r="Z25" s="11"/>
      <c r="AA25" s="17">
        <f>C27</f>
        <v>7.5649999999999995</v>
      </c>
      <c r="AB25" s="17">
        <f>IF(B27&gt;0,(MAX(D27:Y27)/100),(MIN(D27:Y27)/100))</f>
        <v>21.8</v>
      </c>
      <c r="AC25" s="25">
        <f t="shared" si="6"/>
        <v>9.6320571559215065</v>
      </c>
    </row>
    <row r="26" spans="2:32" s="6" customFormat="1" ht="20.100000000000001" customHeight="1" x14ac:dyDescent="0.25">
      <c r="B26" s="9"/>
      <c r="C26" s="10">
        <f t="shared" si="3"/>
        <v>9.5649999999999995</v>
      </c>
      <c r="D26" s="18"/>
      <c r="E26" s="19"/>
      <c r="F26" s="19">
        <v>2215</v>
      </c>
      <c r="G26" s="19">
        <v>2222</v>
      </c>
      <c r="H26" s="19">
        <v>2224</v>
      </c>
      <c r="I26" s="19">
        <v>2226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0"/>
      <c r="Z26" s="11"/>
      <c r="AA26" s="17">
        <f t="shared" ref="AA26:AA32" si="9">C28</f>
        <v>5.5649999999999995</v>
      </c>
      <c r="AB26" s="17">
        <f t="shared" ref="AB26:AB32" si="10">IF(B28&gt;0,(MAX(D28:Y28)/100),(MIN(D28:Y28)/100))</f>
        <v>20.78</v>
      </c>
      <c r="AC26" s="25">
        <f t="shared" si="6"/>
        <v>7.0855780664511805</v>
      </c>
    </row>
    <row r="27" spans="2:32" s="6" customFormat="1" ht="20.100000000000001" customHeight="1" x14ac:dyDescent="0.25">
      <c r="B27" s="9">
        <v>-2</v>
      </c>
      <c r="C27" s="10">
        <f t="shared" si="3"/>
        <v>7.5649999999999995</v>
      </c>
      <c r="D27" s="18"/>
      <c r="E27" s="19"/>
      <c r="F27" s="19">
        <v>2182</v>
      </c>
      <c r="G27" s="19">
        <v>2180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0"/>
      <c r="Z27" s="11"/>
      <c r="AA27" s="17">
        <f t="shared" si="9"/>
        <v>3.5649999999999995</v>
      </c>
      <c r="AB27" s="17">
        <f t="shared" si="10"/>
        <v>19.350000000000001</v>
      </c>
      <c r="AC27" s="25">
        <f t="shared" si="6"/>
        <v>4.5390989769808545</v>
      </c>
    </row>
    <row r="28" spans="2:32" s="6" customFormat="1" ht="20.100000000000001" customHeight="1" x14ac:dyDescent="0.25">
      <c r="B28" s="9">
        <v>-2</v>
      </c>
      <c r="C28" s="10">
        <f t="shared" si="3"/>
        <v>5.5649999999999995</v>
      </c>
      <c r="D28" s="18"/>
      <c r="E28" s="19"/>
      <c r="F28" s="19">
        <v>2094</v>
      </c>
      <c r="G28" s="19">
        <v>2086</v>
      </c>
      <c r="H28" s="19">
        <v>2081</v>
      </c>
      <c r="I28" s="19">
        <v>2078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/>
      <c r="Z28" s="11"/>
      <c r="AA28" s="17">
        <f t="shared" si="9"/>
        <v>1.5649999999999995</v>
      </c>
      <c r="AB28" s="17">
        <f t="shared" si="10"/>
        <v>16.93</v>
      </c>
      <c r="AC28" s="25">
        <f t="shared" si="6"/>
        <v>1.9926198875105288</v>
      </c>
    </row>
    <row r="29" spans="2:32" s="6" customFormat="1" ht="20.100000000000001" customHeight="1" x14ac:dyDescent="0.25">
      <c r="B29" s="9">
        <v>-2</v>
      </c>
      <c r="C29" s="10">
        <f t="shared" si="3"/>
        <v>3.5649999999999995</v>
      </c>
      <c r="D29" s="18"/>
      <c r="E29" s="19"/>
      <c r="F29" s="19">
        <v>1970</v>
      </c>
      <c r="G29" s="19">
        <v>1955</v>
      </c>
      <c r="H29" s="19">
        <v>1948</v>
      </c>
      <c r="I29" s="19">
        <v>1942</v>
      </c>
      <c r="J29" s="19">
        <v>1938</v>
      </c>
      <c r="K29" s="19">
        <v>1935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0"/>
      <c r="Z29" s="11"/>
      <c r="AA29" s="17">
        <f t="shared" si="9"/>
        <v>3.5649999999999995</v>
      </c>
      <c r="AB29" s="17">
        <f t="shared" si="10"/>
        <v>17.91</v>
      </c>
      <c r="AC29" s="25">
        <f t="shared" si="6"/>
        <v>4.5390989769808545</v>
      </c>
    </row>
    <row r="30" spans="2:32" s="6" customFormat="1" ht="20.100000000000001" customHeight="1" x14ac:dyDescent="0.25">
      <c r="B30" s="9">
        <v>-2</v>
      </c>
      <c r="C30" s="10">
        <f t="shared" si="3"/>
        <v>1.5649999999999995</v>
      </c>
      <c r="D30" s="18"/>
      <c r="E30" s="19"/>
      <c r="F30" s="19">
        <v>1785</v>
      </c>
      <c r="G30" s="19">
        <v>1766</v>
      </c>
      <c r="H30" s="19">
        <v>1751</v>
      </c>
      <c r="I30" s="19">
        <v>1741</v>
      </c>
      <c r="J30" s="19">
        <v>1731</v>
      </c>
      <c r="K30" s="19">
        <v>1724</v>
      </c>
      <c r="L30" s="19">
        <v>1717</v>
      </c>
      <c r="M30" s="19">
        <v>1709</v>
      </c>
      <c r="N30" s="19">
        <v>1705</v>
      </c>
      <c r="O30" s="19">
        <v>1700</v>
      </c>
      <c r="P30" s="19">
        <v>1696</v>
      </c>
      <c r="Q30" s="19">
        <v>1693</v>
      </c>
      <c r="R30" s="19"/>
      <c r="S30" s="19"/>
      <c r="T30" s="19"/>
      <c r="U30" s="19"/>
      <c r="V30" s="19"/>
      <c r="W30" s="19"/>
      <c r="X30" s="19"/>
      <c r="Y30" s="20"/>
      <c r="Z30" s="11"/>
      <c r="AA30" s="17">
        <f t="shared" si="9"/>
        <v>5.5649999999999995</v>
      </c>
      <c r="AB30" s="17">
        <f t="shared" si="10"/>
        <v>19.100000000000001</v>
      </c>
      <c r="AC30" s="25">
        <f t="shared" si="6"/>
        <v>7.0855780664511805</v>
      </c>
    </row>
    <row r="31" spans="2:32" s="6" customFormat="1" ht="20.100000000000001" customHeight="1" x14ac:dyDescent="0.25">
      <c r="B31" s="9">
        <v>2</v>
      </c>
      <c r="C31" s="10">
        <f t="shared" si="3"/>
        <v>3.5649999999999995</v>
      </c>
      <c r="D31" s="18"/>
      <c r="E31" s="19"/>
      <c r="F31" s="19">
        <v>1778</v>
      </c>
      <c r="G31" s="19">
        <v>1784</v>
      </c>
      <c r="H31" s="19">
        <v>1788</v>
      </c>
      <c r="I31" s="19">
        <v>1791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0"/>
      <c r="Z31" s="11"/>
      <c r="AA31" s="17">
        <f t="shared" si="9"/>
        <v>7.5649999999999995</v>
      </c>
      <c r="AB31" s="17">
        <f t="shared" si="10"/>
        <v>20.81</v>
      </c>
      <c r="AC31" s="25">
        <f t="shared" si="6"/>
        <v>9.6320571559215065</v>
      </c>
    </row>
    <row r="32" spans="2:32" s="6" customFormat="1" ht="20.100000000000001" customHeight="1" x14ac:dyDescent="0.25">
      <c r="B32" s="9">
        <v>2</v>
      </c>
      <c r="C32" s="10">
        <f t="shared" si="3"/>
        <v>5.5649999999999995</v>
      </c>
      <c r="D32" s="18"/>
      <c r="E32" s="19"/>
      <c r="F32" s="19">
        <v>1885</v>
      </c>
      <c r="G32" s="19">
        <v>1891</v>
      </c>
      <c r="H32" s="19">
        <v>1904</v>
      </c>
      <c r="I32" s="19">
        <v>1907</v>
      </c>
      <c r="J32" s="19">
        <v>1910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0"/>
      <c r="Z32" s="11"/>
      <c r="AA32" s="17">
        <f t="shared" si="9"/>
        <v>9.5649999999999995</v>
      </c>
      <c r="AB32" s="17">
        <f t="shared" si="10"/>
        <v>22.79</v>
      </c>
      <c r="AC32" s="25">
        <f t="shared" si="6"/>
        <v>12.178536245391831</v>
      </c>
    </row>
    <row r="33" spans="2:29" s="6" customFormat="1" ht="20.100000000000001" customHeight="1" x14ac:dyDescent="0.25">
      <c r="B33" s="9">
        <v>2</v>
      </c>
      <c r="C33" s="10">
        <f t="shared" si="3"/>
        <v>7.5649999999999995</v>
      </c>
      <c r="D33" s="18"/>
      <c r="E33" s="19"/>
      <c r="F33" s="19">
        <v>2033</v>
      </c>
      <c r="G33" s="19">
        <v>2042</v>
      </c>
      <c r="H33" s="19">
        <v>2053</v>
      </c>
      <c r="I33" s="19">
        <v>2063</v>
      </c>
      <c r="J33" s="19">
        <v>2069</v>
      </c>
      <c r="K33" s="19">
        <v>2078</v>
      </c>
      <c r="L33" s="19">
        <v>2081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0"/>
      <c r="Z33" s="11"/>
      <c r="AA33" s="17">
        <f>C35</f>
        <v>11.565</v>
      </c>
      <c r="AB33" s="17">
        <f>IF(B35&gt;0,(MAX(D35:Y36)/100),(MIN(D35:Y36)/100))</f>
        <v>26.42</v>
      </c>
      <c r="AC33" s="25">
        <f t="shared" si="6"/>
        <v>14.725015334862157</v>
      </c>
    </row>
    <row r="34" spans="2:29" s="6" customFormat="1" ht="20.100000000000001" customHeight="1" x14ac:dyDescent="0.25">
      <c r="B34" s="9">
        <v>2</v>
      </c>
      <c r="C34" s="10">
        <f t="shared" si="3"/>
        <v>9.5649999999999995</v>
      </c>
      <c r="D34" s="18"/>
      <c r="E34" s="19"/>
      <c r="F34" s="19">
        <v>2192</v>
      </c>
      <c r="G34" s="19">
        <v>2215</v>
      </c>
      <c r="H34" s="19">
        <v>2231</v>
      </c>
      <c r="I34" s="19">
        <v>2235</v>
      </c>
      <c r="J34" s="19">
        <v>2240</v>
      </c>
      <c r="K34" s="19">
        <v>2244</v>
      </c>
      <c r="L34" s="19">
        <v>2258</v>
      </c>
      <c r="M34" s="19">
        <v>2263</v>
      </c>
      <c r="N34" s="19">
        <v>2268</v>
      </c>
      <c r="O34" s="19">
        <v>2272</v>
      </c>
      <c r="P34" s="19">
        <v>2276</v>
      </c>
      <c r="Q34" s="19">
        <v>2279</v>
      </c>
      <c r="R34" s="19"/>
      <c r="S34" s="19"/>
      <c r="T34" s="19"/>
      <c r="U34" s="19"/>
      <c r="V34" s="19"/>
      <c r="W34" s="19"/>
      <c r="X34" s="19"/>
      <c r="Y34" s="20"/>
      <c r="Z34" s="11"/>
      <c r="AA34" s="17">
        <f>C37</f>
        <v>9.5649999999999995</v>
      </c>
      <c r="AB34" s="17">
        <f>IF(B37&gt;0,(MAX(D37:Y37)/100),(MIN(D37:Y37)/100))</f>
        <v>26.13</v>
      </c>
      <c r="AC34" s="25">
        <f t="shared" si="6"/>
        <v>12.178536245391831</v>
      </c>
    </row>
    <row r="35" spans="2:29" s="6" customFormat="1" ht="20.100000000000001" customHeight="1" x14ac:dyDescent="0.25">
      <c r="B35" s="9">
        <v>2</v>
      </c>
      <c r="C35" s="10">
        <f t="shared" si="3"/>
        <v>11.565</v>
      </c>
      <c r="D35" s="18"/>
      <c r="E35" s="19"/>
      <c r="F35" s="19">
        <v>2441</v>
      </c>
      <c r="G35" s="19">
        <v>2458</v>
      </c>
      <c r="H35" s="19">
        <v>2481</v>
      </c>
      <c r="I35" s="19">
        <v>2501</v>
      </c>
      <c r="J35" s="19">
        <v>2515</v>
      </c>
      <c r="K35" s="19">
        <v>2528</v>
      </c>
      <c r="L35" s="19">
        <v>2538</v>
      </c>
      <c r="M35" s="19">
        <v>2548</v>
      </c>
      <c r="N35" s="19">
        <v>2560</v>
      </c>
      <c r="O35" s="19">
        <v>2568</v>
      </c>
      <c r="P35" s="19">
        <v>2578</v>
      </c>
      <c r="Q35" s="19">
        <v>2583</v>
      </c>
      <c r="R35" s="19">
        <v>2587</v>
      </c>
      <c r="S35" s="19">
        <v>2591</v>
      </c>
      <c r="T35" s="19">
        <v>2605</v>
      </c>
      <c r="U35" s="19">
        <v>2611</v>
      </c>
      <c r="V35" s="19">
        <v>2616</v>
      </c>
      <c r="W35" s="19">
        <v>2620</v>
      </c>
      <c r="X35" s="19">
        <v>2624</v>
      </c>
      <c r="Y35" s="20">
        <v>2628</v>
      </c>
      <c r="Z35" s="11"/>
      <c r="AA35" s="17">
        <f t="shared" ref="AA35:AA38" si="11">C38</f>
        <v>7.5649999999999995</v>
      </c>
      <c r="AB35" s="17">
        <f t="shared" ref="AB35:AB38" si="12">IF(B38&gt;0,(MAX(D38:Y38)/100),(MIN(D38:Y38)/100))</f>
        <v>25.4</v>
      </c>
      <c r="AC35" s="25">
        <f t="shared" si="6"/>
        <v>9.6320571559215065</v>
      </c>
    </row>
    <row r="36" spans="2:29" s="6" customFormat="1" ht="20.100000000000001" customHeight="1" x14ac:dyDescent="0.25">
      <c r="B36" s="9"/>
      <c r="C36" s="10">
        <f t="shared" si="3"/>
        <v>11.565</v>
      </c>
      <c r="D36" s="18"/>
      <c r="E36" s="19"/>
      <c r="F36" s="19">
        <v>2636</v>
      </c>
      <c r="G36" s="19">
        <v>2639</v>
      </c>
      <c r="H36" s="19">
        <v>2642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/>
      <c r="Z36" s="11"/>
      <c r="AA36" s="17">
        <f t="shared" si="11"/>
        <v>5.5649999999999995</v>
      </c>
      <c r="AB36" s="17">
        <f t="shared" si="12"/>
        <v>24.13</v>
      </c>
      <c r="AC36" s="25">
        <f t="shared" si="6"/>
        <v>7.0855780664511805</v>
      </c>
    </row>
    <row r="37" spans="2:29" s="6" customFormat="1" ht="20.100000000000001" customHeight="1" x14ac:dyDescent="0.25">
      <c r="B37" s="9">
        <v>-2</v>
      </c>
      <c r="C37" s="10">
        <f t="shared" si="3"/>
        <v>9.5649999999999995</v>
      </c>
      <c r="D37" s="18"/>
      <c r="E37" s="19"/>
      <c r="F37" s="19">
        <v>2613</v>
      </c>
      <c r="G37" s="19">
        <v>2613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/>
      <c r="Z37" s="11"/>
      <c r="AA37" s="17">
        <f t="shared" si="11"/>
        <v>3.5649999999999995</v>
      </c>
      <c r="AB37" s="17">
        <f t="shared" si="12"/>
        <v>22.4</v>
      </c>
      <c r="AC37" s="25">
        <f t="shared" si="6"/>
        <v>4.5390989769808545</v>
      </c>
    </row>
    <row r="38" spans="2:29" s="6" customFormat="1" ht="20.100000000000001" customHeight="1" x14ac:dyDescent="0.25">
      <c r="B38" s="9">
        <v>-2</v>
      </c>
      <c r="C38" s="10">
        <f t="shared" si="3"/>
        <v>7.5649999999999995</v>
      </c>
      <c r="D38" s="18"/>
      <c r="E38" s="19"/>
      <c r="F38" s="19">
        <v>2547</v>
      </c>
      <c r="G38" s="19">
        <v>2543</v>
      </c>
      <c r="H38" s="19">
        <v>2540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/>
      <c r="Z38" s="11"/>
      <c r="AA38" s="17">
        <f t="shared" si="11"/>
        <v>1.5649999999999995</v>
      </c>
      <c r="AB38" s="17">
        <f t="shared" si="12"/>
        <v>19.79</v>
      </c>
      <c r="AC38" s="25">
        <f t="shared" si="6"/>
        <v>1.9926198875105288</v>
      </c>
    </row>
    <row r="39" spans="2:29" s="6" customFormat="1" ht="20.100000000000001" customHeight="1" x14ac:dyDescent="0.25">
      <c r="B39" s="9">
        <v>-2</v>
      </c>
      <c r="C39" s="10">
        <f t="shared" si="3"/>
        <v>5.5649999999999995</v>
      </c>
      <c r="D39" s="18"/>
      <c r="E39" s="19"/>
      <c r="F39" s="19">
        <v>2443</v>
      </c>
      <c r="G39" s="19">
        <v>2433</v>
      </c>
      <c r="H39" s="19">
        <v>2425</v>
      </c>
      <c r="I39" s="19">
        <v>2420</v>
      </c>
      <c r="J39" s="19">
        <v>2416</v>
      </c>
      <c r="K39" s="19">
        <v>2413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1"/>
      <c r="AA39" s="17"/>
      <c r="AB39" s="17"/>
    </row>
    <row r="40" spans="2:29" s="6" customFormat="1" ht="20.100000000000001" customHeight="1" x14ac:dyDescent="0.25">
      <c r="B40" s="9">
        <v>-2</v>
      </c>
      <c r="C40" s="10">
        <f t="shared" si="3"/>
        <v>3.5649999999999995</v>
      </c>
      <c r="D40" s="21"/>
      <c r="E40" s="22"/>
      <c r="F40" s="19">
        <v>2301</v>
      </c>
      <c r="G40" s="19">
        <v>2285</v>
      </c>
      <c r="H40" s="19">
        <v>2273</v>
      </c>
      <c r="I40" s="19">
        <v>2264</v>
      </c>
      <c r="J40" s="19">
        <v>2257</v>
      </c>
      <c r="K40" s="51">
        <v>2251</v>
      </c>
      <c r="L40" s="51">
        <v>2257</v>
      </c>
      <c r="M40" s="19">
        <v>2243</v>
      </c>
      <c r="N40" s="19">
        <v>2240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/>
      <c r="AA40" s="17"/>
      <c r="AB40" s="17"/>
    </row>
    <row r="41" spans="2:29" s="6" customFormat="1" ht="20.100000000000001" customHeight="1" thickBot="1" x14ac:dyDescent="0.3">
      <c r="B41" s="9">
        <v>-2</v>
      </c>
      <c r="C41" s="10">
        <f>C40+B41</f>
        <v>1.5649999999999995</v>
      </c>
      <c r="D41" s="23"/>
      <c r="E41" s="24"/>
      <c r="F41" s="52">
        <v>2100</v>
      </c>
      <c r="G41" s="52">
        <v>2075</v>
      </c>
      <c r="H41" s="52">
        <v>2060</v>
      </c>
      <c r="I41" s="52">
        <v>2047</v>
      </c>
      <c r="J41" s="52">
        <v>2036</v>
      </c>
      <c r="K41" s="53">
        <v>2028</v>
      </c>
      <c r="L41" s="53">
        <v>2020</v>
      </c>
      <c r="M41" s="52">
        <v>2012</v>
      </c>
      <c r="N41" s="52">
        <v>2006</v>
      </c>
      <c r="O41" s="52">
        <v>2000</v>
      </c>
      <c r="P41" s="52">
        <v>1995</v>
      </c>
      <c r="Q41" s="52">
        <v>1990</v>
      </c>
      <c r="R41" s="52">
        <v>1986</v>
      </c>
      <c r="S41" s="52">
        <v>1982</v>
      </c>
      <c r="T41" s="52">
        <v>1979</v>
      </c>
      <c r="U41" s="52"/>
      <c r="V41" s="52"/>
      <c r="W41" s="52"/>
      <c r="X41" s="52"/>
      <c r="Y41" s="54"/>
    </row>
    <row r="42" spans="2:29" s="6" customFormat="1" ht="17.100000000000001" customHeight="1" thickTop="1" thickBot="1" x14ac:dyDescent="0.3">
      <c r="B42" s="186" t="s">
        <v>8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8"/>
    </row>
    <row r="43" spans="2:29" ht="15.75" thickTop="1" x14ac:dyDescent="0.25"/>
    <row r="46" spans="2:29" s="35" customFormat="1" x14ac:dyDescent="0.25"/>
    <row r="47" spans="2:29" s="35" customFormat="1" x14ac:dyDescent="0.25"/>
    <row r="48" spans="2:29" s="35" customFormat="1" x14ac:dyDescent="0.25"/>
    <row r="49" spans="2:32" s="35" customFormat="1" x14ac:dyDescent="0.25"/>
    <row r="50" spans="2:32" s="35" customFormat="1" x14ac:dyDescent="0.25"/>
    <row r="51" spans="2:32" s="35" customFormat="1" x14ac:dyDescent="0.25"/>
    <row r="52" spans="2:32" s="35" customFormat="1" x14ac:dyDescent="0.25"/>
    <row r="53" spans="2:32" s="35" customFormat="1" x14ac:dyDescent="0.25"/>
    <row r="54" spans="2:32" s="35" customFormat="1" x14ac:dyDescent="0.25"/>
    <row r="55" spans="2:32" s="35" customFormat="1" x14ac:dyDescent="0.25"/>
    <row r="56" spans="2:32" s="35" customFormat="1" x14ac:dyDescent="0.25"/>
    <row r="57" spans="2:32" s="35" customFormat="1" x14ac:dyDescent="0.25"/>
    <row r="58" spans="2:32" s="35" customFormat="1" x14ac:dyDescent="0.25"/>
    <row r="59" spans="2:32" s="35" customFormat="1" x14ac:dyDescent="0.25"/>
    <row r="60" spans="2:32" s="35" customFormat="1" x14ac:dyDescent="0.25"/>
    <row r="61" spans="2:32" s="30" customFormat="1" ht="20.100000000000001" customHeight="1" x14ac:dyDescent="0.25">
      <c r="B61" s="33"/>
      <c r="C61" s="33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8"/>
      <c r="AA61" s="28"/>
      <c r="AB61" s="28"/>
      <c r="AC61" s="29"/>
      <c r="AD61" s="29"/>
      <c r="AE61" s="29"/>
      <c r="AF61" s="29"/>
    </row>
    <row r="62" spans="2:32" s="30" customFormat="1" ht="20.100000000000001" customHeight="1" x14ac:dyDescent="0.25">
      <c r="B62" s="33"/>
      <c r="C62" s="33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33"/>
      <c r="AA62" s="28"/>
      <c r="AB62" s="28"/>
      <c r="AC62" s="29"/>
      <c r="AD62" s="29"/>
      <c r="AE62" s="29"/>
      <c r="AF62" s="29"/>
    </row>
    <row r="63" spans="2:32" s="30" customFormat="1" ht="20.100000000000001" customHeight="1" x14ac:dyDescent="0.25">
      <c r="B63" s="33"/>
      <c r="C63" s="33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33"/>
      <c r="AA63" s="28"/>
      <c r="AB63" s="28"/>
      <c r="AC63" s="29"/>
      <c r="AD63" s="29"/>
      <c r="AE63" s="29"/>
      <c r="AF63" s="29"/>
    </row>
    <row r="64" spans="2:32" s="30" customFormat="1" ht="20.100000000000001" customHeight="1" x14ac:dyDescent="0.25">
      <c r="B64" s="33"/>
      <c r="C64" s="33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33"/>
      <c r="AA64" s="28"/>
      <c r="AB64" s="28"/>
      <c r="AC64" s="29"/>
      <c r="AD64" s="29"/>
      <c r="AE64" s="29"/>
      <c r="AF64" s="29"/>
    </row>
    <row r="65" spans="2:32" s="30" customFormat="1" ht="20.100000000000001" customHeight="1" x14ac:dyDescent="0.25">
      <c r="B65" s="33"/>
      <c r="C65" s="33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33"/>
      <c r="AA65" s="28"/>
      <c r="AB65" s="28"/>
      <c r="AC65" s="29"/>
      <c r="AD65" s="29"/>
      <c r="AE65" s="29"/>
      <c r="AF65" s="29"/>
    </row>
    <row r="66" spans="2:32" s="30" customFormat="1" ht="20.100000000000001" customHeight="1" x14ac:dyDescent="0.25">
      <c r="B66" s="33"/>
      <c r="C66" s="33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33"/>
      <c r="AA66" s="28"/>
      <c r="AB66" s="28"/>
      <c r="AC66" s="29"/>
      <c r="AD66" s="29"/>
      <c r="AE66" s="29"/>
      <c r="AF66" s="29"/>
    </row>
    <row r="67" spans="2:32" s="30" customFormat="1" ht="20.100000000000001" customHeight="1" x14ac:dyDescent="0.25">
      <c r="B67" s="33"/>
      <c r="C67" s="33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33"/>
      <c r="AA67" s="28"/>
      <c r="AB67" s="28"/>
      <c r="AC67" s="29"/>
      <c r="AD67" s="29"/>
      <c r="AE67" s="29"/>
      <c r="AF67" s="29"/>
    </row>
    <row r="68" spans="2:32" s="30" customFormat="1" ht="20.100000000000001" customHeight="1" x14ac:dyDescent="0.25">
      <c r="B68" s="33"/>
      <c r="C68" s="33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33"/>
      <c r="AA68" s="28"/>
      <c r="AB68" s="28"/>
      <c r="AC68" s="29"/>
      <c r="AD68" s="29"/>
      <c r="AE68" s="29"/>
      <c r="AF68" s="29"/>
    </row>
    <row r="69" spans="2:32" s="30" customFormat="1" ht="20.100000000000001" customHeight="1" x14ac:dyDescent="0.25">
      <c r="B69" s="33"/>
      <c r="C69" s="33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33"/>
      <c r="AA69" s="28"/>
      <c r="AB69" s="28"/>
      <c r="AC69" s="29"/>
      <c r="AD69" s="29"/>
      <c r="AE69" s="29"/>
      <c r="AF69" s="29"/>
    </row>
    <row r="70" spans="2:32" s="30" customFormat="1" ht="20.100000000000001" customHeight="1" x14ac:dyDescent="0.25">
      <c r="B70" s="33"/>
      <c r="C70" s="33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33"/>
      <c r="AA70" s="28"/>
      <c r="AB70" s="28"/>
      <c r="AC70" s="29"/>
      <c r="AD70" s="29"/>
      <c r="AE70" s="29"/>
      <c r="AF70" s="29"/>
    </row>
    <row r="71" spans="2:32" s="30" customFormat="1" ht="20.100000000000001" customHeight="1" x14ac:dyDescent="0.25">
      <c r="B71" s="33"/>
      <c r="C71" s="33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33"/>
      <c r="AA71" s="28"/>
      <c r="AB71" s="28"/>
    </row>
    <row r="72" spans="2:32" s="30" customFormat="1" ht="20.100000000000001" customHeight="1" x14ac:dyDescent="0.25">
      <c r="B72" s="33"/>
      <c r="C72" s="33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33"/>
      <c r="AA72" s="28"/>
      <c r="AB72" s="28"/>
    </row>
    <row r="73" spans="2:32" s="30" customFormat="1" ht="20.100000000000001" customHeight="1" x14ac:dyDescent="0.25">
      <c r="B73" s="33"/>
      <c r="C73" s="33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33"/>
      <c r="AA73" s="28"/>
      <c r="AB73" s="28"/>
    </row>
    <row r="74" spans="2:32" s="30" customFormat="1" ht="20.100000000000001" customHeight="1" x14ac:dyDescent="0.25">
      <c r="B74" s="33"/>
      <c r="C74" s="33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33"/>
      <c r="AA74" s="28"/>
      <c r="AB74" s="28"/>
    </row>
    <row r="75" spans="2:32" s="30" customFormat="1" ht="20.100000000000001" customHeight="1" x14ac:dyDescent="0.25">
      <c r="B75" s="33"/>
      <c r="C75" s="33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33"/>
      <c r="AA75" s="33"/>
      <c r="AB75" s="28"/>
    </row>
    <row r="76" spans="2:32" s="30" customFormat="1" ht="20.100000000000001" customHeight="1" x14ac:dyDescent="0.25">
      <c r="B76" s="33"/>
      <c r="C76" s="33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33"/>
      <c r="AA76" s="33"/>
      <c r="AB76" s="28"/>
    </row>
    <row r="77" spans="2:32" s="30" customFormat="1" ht="20.100000000000001" customHeight="1" x14ac:dyDescent="0.25">
      <c r="B77" s="33"/>
      <c r="C77" s="33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33"/>
      <c r="AA77" s="33"/>
      <c r="AB77" s="28"/>
    </row>
    <row r="78" spans="2:32" s="30" customFormat="1" ht="20.100000000000001" customHeight="1" x14ac:dyDescent="0.25">
      <c r="B78" s="33"/>
      <c r="C78" s="33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33"/>
      <c r="AA78" s="33"/>
      <c r="AB78" s="28"/>
    </row>
    <row r="79" spans="2:32" s="30" customFormat="1" ht="20.100000000000001" customHeight="1" x14ac:dyDescent="0.25">
      <c r="B79" s="33"/>
      <c r="C79" s="33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33"/>
      <c r="AA79" s="33"/>
      <c r="AB79" s="33"/>
    </row>
    <row r="80" spans="2:32" s="30" customFormat="1" ht="20.100000000000001" customHeight="1" x14ac:dyDescent="0.25">
      <c r="B80" s="33"/>
      <c r="C80" s="33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33"/>
      <c r="AA80" s="33"/>
      <c r="AB80" s="33"/>
    </row>
    <row r="81" spans="2:28" s="30" customFormat="1" ht="20.100000000000001" customHeight="1" x14ac:dyDescent="0.25">
      <c r="B81" s="33"/>
      <c r="C81" s="33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33"/>
      <c r="AA81" s="33"/>
      <c r="AB81" s="33"/>
    </row>
    <row r="82" spans="2:28" s="30" customFormat="1" ht="20.100000000000001" customHeight="1" x14ac:dyDescent="0.25">
      <c r="B82" s="33"/>
      <c r="C82" s="33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33"/>
      <c r="AA82" s="33"/>
      <c r="AB82" s="33"/>
    </row>
    <row r="83" spans="2:28" s="30" customFormat="1" ht="20.100000000000001" customHeight="1" x14ac:dyDescent="0.25">
      <c r="B83" s="33"/>
      <c r="C83" s="33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33"/>
      <c r="AA83" s="33"/>
      <c r="AB83" s="33"/>
    </row>
    <row r="84" spans="2:28" s="30" customFormat="1" ht="20.100000000000001" customHeight="1" x14ac:dyDescent="0.25">
      <c r="B84" s="33"/>
      <c r="C84" s="33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33"/>
      <c r="AA84" s="33"/>
      <c r="AB84" s="33"/>
    </row>
    <row r="85" spans="2:28" s="30" customFormat="1" ht="20.100000000000001" customHeight="1" x14ac:dyDescent="0.25">
      <c r="B85" s="33"/>
      <c r="C85" s="33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33"/>
      <c r="AA85" s="33"/>
      <c r="AB85" s="33"/>
    </row>
    <row r="86" spans="2:28" s="30" customFormat="1" ht="20.100000000000001" customHeight="1" x14ac:dyDescent="0.25">
      <c r="B86" s="33"/>
      <c r="C86" s="33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33"/>
      <c r="AA86" s="33"/>
      <c r="AB86" s="33"/>
    </row>
    <row r="87" spans="2:28" s="30" customFormat="1" ht="20.100000000000001" customHeight="1" x14ac:dyDescent="0.25">
      <c r="B87" s="33"/>
      <c r="C87" s="33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33"/>
      <c r="AA87" s="33"/>
      <c r="AB87" s="33"/>
    </row>
    <row r="88" spans="2:28" s="30" customFormat="1" ht="20.100000000000001" customHeight="1" x14ac:dyDescent="0.25">
      <c r="B88" s="33"/>
      <c r="C88" s="33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33"/>
      <c r="AA88" s="33"/>
      <c r="AB88" s="33"/>
    </row>
    <row r="89" spans="2:28" s="30" customFormat="1" ht="20.100000000000001" customHeight="1" x14ac:dyDescent="0.25">
      <c r="B89" s="33"/>
      <c r="C89" s="33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33"/>
      <c r="AA89" s="33"/>
      <c r="AB89" s="33"/>
    </row>
    <row r="90" spans="2:28" s="30" customFormat="1" ht="20.100000000000001" customHeight="1" x14ac:dyDescent="0.25">
      <c r="B90" s="33"/>
      <c r="C90" s="33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33"/>
      <c r="AA90" s="33"/>
      <c r="AB90" s="33"/>
    </row>
    <row r="91" spans="2:28" s="30" customFormat="1" ht="20.100000000000001" customHeight="1" x14ac:dyDescent="0.25">
      <c r="B91" s="33"/>
      <c r="C91" s="33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33"/>
      <c r="AA91" s="33"/>
      <c r="AB91" s="33"/>
    </row>
    <row r="92" spans="2:28" s="30" customFormat="1" ht="20.100000000000001" customHeight="1" x14ac:dyDescent="0.25">
      <c r="B92" s="33"/>
      <c r="C92" s="33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33"/>
      <c r="AA92" s="33"/>
      <c r="AB92" s="33"/>
    </row>
    <row r="93" spans="2:28" s="30" customFormat="1" ht="20.100000000000001" customHeight="1" x14ac:dyDescent="0.25">
      <c r="B93" s="33"/>
      <c r="C93" s="33"/>
      <c r="D93" s="31"/>
      <c r="E93" s="31"/>
      <c r="F93" s="31"/>
      <c r="G93" s="31"/>
      <c r="H93" s="31"/>
      <c r="I93" s="31"/>
      <c r="J93" s="31"/>
      <c r="K93" s="32"/>
      <c r="L93" s="32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2:28" s="30" customFormat="1" ht="20.100000000000001" customHeight="1" x14ac:dyDescent="0.25">
      <c r="B94" s="33"/>
      <c r="C94" s="33"/>
      <c r="D94" s="31"/>
      <c r="E94" s="31"/>
      <c r="F94" s="31"/>
      <c r="G94" s="31"/>
      <c r="H94" s="31"/>
      <c r="I94" s="31"/>
      <c r="J94" s="31"/>
      <c r="K94" s="32"/>
      <c r="L94" s="32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2:28" s="30" customFormat="1" ht="17.100000000000001" customHeight="1" x14ac:dyDescent="0.25"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</row>
    <row r="96" spans="2:28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5" customFormat="1" x14ac:dyDescent="0.25"/>
  </sheetData>
  <mergeCells count="5">
    <mergeCell ref="B2:Y2"/>
    <mergeCell ref="D6:Y6"/>
    <mergeCell ref="B6:C6"/>
    <mergeCell ref="B42:Y42"/>
    <mergeCell ref="B95:Y95"/>
  </mergeCells>
  <pageMargins left="0.47244094488188981" right="0.6692913385826772" top="0.47244094488188981" bottom="0.39370078740157483" header="0.31496062992125984" footer="0.31496062992125984"/>
  <pageSetup paperSize="9" scale="71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215"/>
  <sheetViews>
    <sheetView tabSelected="1" zoomScale="55" zoomScaleNormal="55" workbookViewId="0">
      <selection activeCell="AF73" sqref="A72:AF73"/>
    </sheetView>
  </sheetViews>
  <sheetFormatPr defaultRowHeight="15" x14ac:dyDescent="0.25"/>
  <cols>
    <col min="1" max="1" width="9.140625" style="148"/>
    <col min="2" max="2" width="5.140625" style="57" customWidth="1"/>
    <col min="3" max="3" width="6.5703125" style="57" customWidth="1"/>
    <col min="4" max="5" width="5.7109375" style="56" customWidth="1"/>
    <col min="6" max="6" width="7.7109375" style="117" customWidth="1"/>
    <col min="7" max="18" width="7.7109375" style="56" customWidth="1"/>
    <col min="19" max="31" width="7.7109375" style="211" customWidth="1"/>
    <col min="32" max="32" width="7.7109375" style="234" customWidth="1"/>
    <col min="33" max="33" width="10.42578125" style="56" bestFit="1" customWidth="1"/>
    <col min="34" max="16384" width="9.140625" style="56"/>
  </cols>
  <sheetData>
    <row r="1" spans="1:58" ht="15.75" customHeight="1" thickBot="1" x14ac:dyDescent="0.3"/>
    <row r="2" spans="1:58" ht="17.25" thickTop="1" thickBot="1" x14ac:dyDescent="0.3">
      <c r="B2" s="195" t="s">
        <v>35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  <c r="S2" s="218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20"/>
      <c r="AF2" s="235"/>
    </row>
    <row r="3" spans="1:58" s="58" customFormat="1" ht="13.5" customHeight="1" thickTop="1" x14ac:dyDescent="0.25">
      <c r="A3" s="149"/>
      <c r="B3" s="201"/>
      <c r="C3" s="202"/>
      <c r="D3" s="61" t="s">
        <v>4</v>
      </c>
      <c r="E3" s="62"/>
      <c r="F3" s="118"/>
      <c r="G3" s="62" t="s">
        <v>36</v>
      </c>
      <c r="H3" s="62"/>
      <c r="I3" s="62"/>
      <c r="J3" s="123" t="s">
        <v>45</v>
      </c>
      <c r="K3" s="126">
        <v>20</v>
      </c>
      <c r="L3" s="63" t="s">
        <v>19</v>
      </c>
      <c r="M3" s="64" t="s">
        <v>42</v>
      </c>
      <c r="N3" s="62">
        <f>0.25*PI()*(K3)^2</f>
        <v>314.15926535897933</v>
      </c>
      <c r="O3" s="62" t="s">
        <v>48</v>
      </c>
      <c r="P3" s="62"/>
      <c r="Q3" s="62"/>
      <c r="R3" s="65"/>
      <c r="S3" s="221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22"/>
      <c r="AF3" s="236"/>
      <c r="AI3" s="58" t="s">
        <v>60</v>
      </c>
    </row>
    <row r="4" spans="1:58" s="58" customFormat="1" ht="12.75" customHeight="1" x14ac:dyDescent="0.25">
      <c r="A4" s="149"/>
      <c r="B4" s="203"/>
      <c r="C4" s="204"/>
      <c r="D4" s="66" t="s">
        <v>5</v>
      </c>
      <c r="E4" s="67"/>
      <c r="F4" s="68"/>
      <c r="G4" s="67" t="s">
        <v>2</v>
      </c>
      <c r="H4" s="67"/>
      <c r="I4" s="67"/>
      <c r="J4" s="124" t="s">
        <v>44</v>
      </c>
      <c r="K4" s="125" t="s">
        <v>81</v>
      </c>
      <c r="L4" s="68"/>
      <c r="M4" s="67"/>
      <c r="N4" s="67" t="s">
        <v>82</v>
      </c>
      <c r="O4" s="67"/>
      <c r="P4" s="67"/>
      <c r="Q4" s="69"/>
      <c r="R4" s="70"/>
      <c r="S4" s="221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22"/>
      <c r="AF4" s="236"/>
      <c r="AI4" s="58">
        <f>AVERAGE(AI8:AI53)</f>
        <v>54.458785051058229</v>
      </c>
      <c r="AK4" s="58">
        <f t="shared" ref="AK4:AM4" si="0">AVERAGE(AK8:AK53)</f>
        <v>65.248862714393866</v>
      </c>
      <c r="AM4" s="58">
        <f t="shared" si="0"/>
        <v>67.466537993246234</v>
      </c>
      <c r="AR4" s="56"/>
      <c r="AS4" s="56" t="s">
        <v>75</v>
      </c>
    </row>
    <row r="5" spans="1:58" s="58" customFormat="1" ht="3.75" customHeight="1" thickBot="1" x14ac:dyDescent="0.3">
      <c r="A5" s="149"/>
      <c r="B5" s="59"/>
      <c r="C5" s="60"/>
      <c r="D5" s="71"/>
      <c r="E5" s="71"/>
      <c r="F5" s="119"/>
      <c r="G5" s="71"/>
      <c r="H5" s="71"/>
      <c r="I5" s="71"/>
      <c r="J5" s="71"/>
      <c r="K5" s="71"/>
      <c r="L5" s="72" t="s">
        <v>23</v>
      </c>
      <c r="M5" s="71"/>
      <c r="N5" s="71"/>
      <c r="O5" s="71"/>
      <c r="P5" s="71"/>
      <c r="Q5" s="71"/>
      <c r="R5" s="73"/>
      <c r="S5" s="221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22"/>
      <c r="AF5" s="236"/>
      <c r="AT5" s="56"/>
      <c r="AU5" s="56"/>
    </row>
    <row r="6" spans="1:58" ht="12.95" customHeight="1" thickTop="1" x14ac:dyDescent="0.25">
      <c r="A6" s="150" t="s">
        <v>30</v>
      </c>
      <c r="B6" s="193" t="s">
        <v>6</v>
      </c>
      <c r="C6" s="194"/>
      <c r="D6" s="179" t="s">
        <v>30</v>
      </c>
      <c r="E6" s="128" t="s">
        <v>49</v>
      </c>
      <c r="F6" s="146" t="s">
        <v>31</v>
      </c>
      <c r="G6" s="198" t="s">
        <v>37</v>
      </c>
      <c r="H6" s="198"/>
      <c r="I6" s="198"/>
      <c r="J6" s="198" t="s">
        <v>41</v>
      </c>
      <c r="K6" s="198"/>
      <c r="L6" s="198"/>
      <c r="M6" s="199" t="s">
        <v>40</v>
      </c>
      <c r="N6" s="199"/>
      <c r="O6" s="200"/>
      <c r="P6" s="199" t="s">
        <v>39</v>
      </c>
      <c r="Q6" s="199"/>
      <c r="R6" s="200"/>
      <c r="S6" s="22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24"/>
      <c r="AF6" s="237"/>
      <c r="AI6" s="56" t="s">
        <v>61</v>
      </c>
      <c r="AN6" s="56" t="s">
        <v>76</v>
      </c>
      <c r="AO6" s="56" t="s">
        <v>77</v>
      </c>
      <c r="AP6" s="56" t="s">
        <v>78</v>
      </c>
      <c r="AR6" s="56" t="s">
        <v>74</v>
      </c>
      <c r="AS6" s="56">
        <v>1</v>
      </c>
      <c r="AT6" s="56">
        <v>2</v>
      </c>
      <c r="AU6" s="56">
        <v>3</v>
      </c>
    </row>
    <row r="7" spans="1:58" ht="12.95" customHeight="1" thickBot="1" x14ac:dyDescent="0.25">
      <c r="A7" s="151" t="s">
        <v>32</v>
      </c>
      <c r="B7" s="74" t="s">
        <v>33</v>
      </c>
      <c r="C7" s="100" t="s">
        <v>34</v>
      </c>
      <c r="D7" s="101" t="s">
        <v>32</v>
      </c>
      <c r="E7" s="129" t="s">
        <v>46</v>
      </c>
      <c r="F7" s="147" t="s">
        <v>46</v>
      </c>
      <c r="G7" s="75" t="s">
        <v>38</v>
      </c>
      <c r="H7" s="76" t="s">
        <v>47</v>
      </c>
      <c r="I7" s="76" t="s">
        <v>16</v>
      </c>
      <c r="J7" s="75" t="s">
        <v>38</v>
      </c>
      <c r="K7" s="76" t="s">
        <v>47</v>
      </c>
      <c r="L7" s="76" t="s">
        <v>16</v>
      </c>
      <c r="M7" s="75" t="s">
        <v>38</v>
      </c>
      <c r="N7" s="76" t="s">
        <v>47</v>
      </c>
      <c r="O7" s="76" t="s">
        <v>16</v>
      </c>
      <c r="P7" s="75" t="s">
        <v>38</v>
      </c>
      <c r="Q7" s="76" t="s">
        <v>47</v>
      </c>
      <c r="R7" s="205" t="s">
        <v>16</v>
      </c>
      <c r="S7" s="225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26"/>
      <c r="AF7" s="238"/>
      <c r="AH7" s="56" t="s">
        <v>60</v>
      </c>
      <c r="AI7" s="56">
        <v>1</v>
      </c>
      <c r="AK7" s="56">
        <v>2</v>
      </c>
      <c r="AM7" s="56">
        <v>3</v>
      </c>
      <c r="AN7" s="56">
        <v>0</v>
      </c>
      <c r="AO7" s="56">
        <v>0</v>
      </c>
      <c r="AP7" s="56">
        <v>0</v>
      </c>
      <c r="AR7" s="56">
        <v>0</v>
      </c>
      <c r="AS7" s="56">
        <f>AI10</f>
        <v>37.302977232924697</v>
      </c>
      <c r="AT7" s="56">
        <f>AK9</f>
        <v>44.370860927152314</v>
      </c>
      <c r="AU7" s="56">
        <f>AM11</f>
        <v>52.583586626139819</v>
      </c>
    </row>
    <row r="8" spans="1:58" ht="24" customHeight="1" thickTop="1" x14ac:dyDescent="0.25">
      <c r="A8" s="148" t="s">
        <v>50</v>
      </c>
      <c r="B8" s="131">
        <f>C8</f>
        <v>0</v>
      </c>
      <c r="C8" s="132">
        <v>0</v>
      </c>
      <c r="D8" s="133">
        <v>0</v>
      </c>
      <c r="E8" s="134">
        <f>F8</f>
        <v>0</v>
      </c>
      <c r="F8" s="143">
        <v>0</v>
      </c>
      <c r="G8" s="174">
        <v>182</v>
      </c>
      <c r="H8" s="175">
        <f>G8</f>
        <v>182</v>
      </c>
      <c r="I8" s="176">
        <f>H8/100</f>
        <v>1.82</v>
      </c>
      <c r="J8" s="174">
        <v>100</v>
      </c>
      <c r="K8" s="175">
        <f>J8</f>
        <v>100</v>
      </c>
      <c r="L8" s="176">
        <f>K8/100</f>
        <v>1</v>
      </c>
      <c r="M8" s="174">
        <v>95</v>
      </c>
      <c r="N8" s="175">
        <f>M8</f>
        <v>95</v>
      </c>
      <c r="O8" s="176">
        <f>N8/100</f>
        <v>0.95</v>
      </c>
      <c r="P8" s="174">
        <v>78</v>
      </c>
      <c r="Q8" s="175">
        <f>P8</f>
        <v>78</v>
      </c>
      <c r="R8" s="206">
        <f>Q8/100</f>
        <v>0.78</v>
      </c>
      <c r="S8" s="227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28"/>
      <c r="AF8" s="239"/>
      <c r="AG8" s="153">
        <v>0</v>
      </c>
      <c r="AH8" s="56">
        <f>AVERAGE(AI8:AI13)</f>
        <v>42.285510745144357</v>
      </c>
      <c r="AI8" s="56">
        <f>100*(I8-L8)/I8</f>
        <v>45.054945054945051</v>
      </c>
      <c r="AJ8" s="56">
        <f>AVERAGE(AK8:AK13)</f>
        <v>48.393358890625954</v>
      </c>
      <c r="AK8" s="56">
        <f>100*(I8-O8)/I8</f>
        <v>47.80219780219781</v>
      </c>
      <c r="AL8" s="56">
        <f>AVERAGE(AM8:AM13)</f>
        <v>60.757859784988533</v>
      </c>
      <c r="AM8" s="56">
        <f>100*(I8-R8)/I8</f>
        <v>57.142857142857139</v>
      </c>
      <c r="AN8" s="56">
        <v>1</v>
      </c>
      <c r="AO8" s="56">
        <f>AI4</f>
        <v>54.458785051058229</v>
      </c>
      <c r="AP8" s="56">
        <v>36.369999999999997</v>
      </c>
      <c r="AQ8" s="56" t="s">
        <v>71</v>
      </c>
      <c r="AR8" s="158">
        <f>D13</f>
        <v>3.1640002686668791</v>
      </c>
      <c r="AS8" s="56">
        <f>AH8</f>
        <v>42.285510745144357</v>
      </c>
      <c r="AT8" s="56">
        <f>AJ8</f>
        <v>48.393358890625954</v>
      </c>
      <c r="AU8" s="56">
        <f>AL8</f>
        <v>60.757859784988533</v>
      </c>
      <c r="AW8" s="158">
        <f>AR8</f>
        <v>3.1640002686668791</v>
      </c>
      <c r="AX8" s="56">
        <v>0</v>
      </c>
    </row>
    <row r="9" spans="1:58" ht="24" customHeight="1" x14ac:dyDescent="0.25">
      <c r="A9" s="148">
        <v>0.63661977236758127</v>
      </c>
      <c r="B9" s="135">
        <f>B8+C9</f>
        <v>1</v>
      </c>
      <c r="C9" s="136">
        <v>1</v>
      </c>
      <c r="D9" s="137">
        <f>100*E9/$N$3</f>
        <v>0.25783100780887042</v>
      </c>
      <c r="E9" s="138">
        <f>E8+F9</f>
        <v>0.81</v>
      </c>
      <c r="F9" s="144">
        <v>0.81</v>
      </c>
      <c r="G9" s="155">
        <v>302</v>
      </c>
      <c r="H9" s="127">
        <f>G9</f>
        <v>302</v>
      </c>
      <c r="I9" s="106">
        <f>H9/100</f>
        <v>3.02</v>
      </c>
      <c r="J9" s="155">
        <v>167</v>
      </c>
      <c r="K9" s="127">
        <f>J9</f>
        <v>167</v>
      </c>
      <c r="L9" s="106">
        <f>K9/100</f>
        <v>1.67</v>
      </c>
      <c r="M9" s="155">
        <v>168</v>
      </c>
      <c r="N9" s="127">
        <f>M9</f>
        <v>168</v>
      </c>
      <c r="O9" s="106">
        <f>N9/100</f>
        <v>1.68</v>
      </c>
      <c r="P9" s="155">
        <v>110</v>
      </c>
      <c r="Q9" s="127">
        <f>P9</f>
        <v>110</v>
      </c>
      <c r="R9" s="207">
        <f>Q9/100</f>
        <v>1.1000000000000001</v>
      </c>
      <c r="S9" s="227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28"/>
      <c r="AF9" s="239"/>
      <c r="AG9" s="153">
        <v>0.39343101932316527</v>
      </c>
      <c r="AI9" s="56">
        <f t="shared" ref="AI9:AI52" si="1">100*(I9-L9)/I9</f>
        <v>44.701986754966889</v>
      </c>
      <c r="AK9" s="56">
        <f t="shared" ref="AK9:AK53" si="2">100*(I9-O9)/I9</f>
        <v>44.370860927152314</v>
      </c>
      <c r="AM9" s="56">
        <f t="shared" ref="AM9:AM53" si="3">100*(I9-R9)/I9</f>
        <v>63.576158940397349</v>
      </c>
      <c r="AN9" s="56">
        <v>2</v>
      </c>
      <c r="AO9" s="56">
        <f>AK4</f>
        <v>65.248862714393866</v>
      </c>
      <c r="AP9" s="56">
        <v>55.53</v>
      </c>
      <c r="AQ9" s="56" t="s">
        <v>58</v>
      </c>
      <c r="AR9" s="158">
        <f>D22</f>
        <v>7.4185302073994253</v>
      </c>
      <c r="AS9" s="56">
        <f>AH15</f>
        <v>52.300676739343302</v>
      </c>
      <c r="AT9" s="56">
        <f>AJ15</f>
        <v>63.782485516567398</v>
      </c>
      <c r="AU9" s="56">
        <f>AL15</f>
        <v>66.285811224564782</v>
      </c>
      <c r="AW9" s="158">
        <f>AW8</f>
        <v>3.1640002686668791</v>
      </c>
      <c r="AX9" s="56">
        <v>100</v>
      </c>
      <c r="AY9" s="158">
        <f>AR9</f>
        <v>7.4185302073994253</v>
      </c>
      <c r="AZ9" s="56">
        <f>AX8</f>
        <v>0</v>
      </c>
    </row>
    <row r="10" spans="1:58" ht="24" customHeight="1" x14ac:dyDescent="0.25">
      <c r="A10" s="148">
        <v>1.2732395447351625</v>
      </c>
      <c r="B10" s="135">
        <f t="shared" ref="B10:B13" si="4">B9+C10</f>
        <v>2</v>
      </c>
      <c r="C10" s="136">
        <f>C$9</f>
        <v>1</v>
      </c>
      <c r="D10" s="137">
        <f t="shared" ref="D10:D55" si="5">100*E10/$N$3</f>
        <v>0.78622541887396291</v>
      </c>
      <c r="E10" s="138">
        <f t="shared" ref="E10:E55" si="6">E9+F10</f>
        <v>2.4699999999999998</v>
      </c>
      <c r="F10" s="154">
        <f>2*0.83</f>
        <v>1.66</v>
      </c>
      <c r="G10" s="155">
        <v>571</v>
      </c>
      <c r="H10" s="127">
        <f t="shared" ref="H10:H14" si="7">G10</f>
        <v>571</v>
      </c>
      <c r="I10" s="106">
        <f t="shared" ref="I10:I53" si="8">H10/100</f>
        <v>5.71</v>
      </c>
      <c r="J10" s="155">
        <v>358</v>
      </c>
      <c r="K10" s="127">
        <f t="shared" ref="K10:K45" si="9">J10</f>
        <v>358</v>
      </c>
      <c r="L10" s="106">
        <f t="shared" ref="L10:L55" si="10">K10/100</f>
        <v>3.58</v>
      </c>
      <c r="M10" s="155">
        <v>306</v>
      </c>
      <c r="N10" s="127">
        <f t="shared" ref="N10:N44" si="11">M10</f>
        <v>306</v>
      </c>
      <c r="O10" s="106">
        <f t="shared" ref="O10:O55" si="12">N10/100</f>
        <v>3.06</v>
      </c>
      <c r="P10" s="155">
        <v>144</v>
      </c>
      <c r="Q10" s="127">
        <f t="shared" ref="Q10:Q45" si="13">P10</f>
        <v>144</v>
      </c>
      <c r="R10" s="207">
        <f t="shared" ref="R10:R55" si="14">Q10/100</f>
        <v>1.44</v>
      </c>
      <c r="S10" s="227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28"/>
      <c r="AF10" s="239"/>
      <c r="AG10" s="153">
        <v>0.91927895129878745</v>
      </c>
      <c r="AI10" s="56">
        <f t="shared" si="1"/>
        <v>37.302977232924697</v>
      </c>
      <c r="AK10" s="56">
        <f t="shared" si="2"/>
        <v>46.409807355516641</v>
      </c>
      <c r="AM10" s="56">
        <f t="shared" si="3"/>
        <v>74.781085814360765</v>
      </c>
      <c r="AN10" s="56">
        <v>3</v>
      </c>
      <c r="AO10" s="56">
        <f>AM4</f>
        <v>67.466537993246234</v>
      </c>
      <c r="AP10" s="56">
        <v>63.88</v>
      </c>
      <c r="AQ10" s="56" t="s">
        <v>73</v>
      </c>
      <c r="AR10" s="158">
        <f>D28</f>
        <v>9.2182543038825777</v>
      </c>
      <c r="AS10" s="56">
        <f>AH24</f>
        <v>53.329398755764409</v>
      </c>
      <c r="AT10" s="56">
        <f>AJ24</f>
        <v>64.978216459126742</v>
      </c>
      <c r="AU10" s="56">
        <f>AL24</f>
        <v>65.677984689169037</v>
      </c>
      <c r="AY10" s="158">
        <f>AY9</f>
        <v>7.4185302073994253</v>
      </c>
      <c r="AZ10" s="56">
        <f>AX9</f>
        <v>100</v>
      </c>
      <c r="BA10" s="158">
        <f>AR10</f>
        <v>9.2182543038825777</v>
      </c>
      <c r="BB10" s="56">
        <f>AZ9</f>
        <v>0</v>
      </c>
    </row>
    <row r="11" spans="1:58" ht="24" customHeight="1" x14ac:dyDescent="0.25">
      <c r="A11" s="148">
        <v>1.9098593171027438</v>
      </c>
      <c r="B11" s="135">
        <f t="shared" si="4"/>
        <v>3</v>
      </c>
      <c r="C11" s="136">
        <f t="shared" ref="C11:C12" si="15">C$9</f>
        <v>1</v>
      </c>
      <c r="D11" s="137">
        <f t="shared" si="5"/>
        <v>1.5883663320571155</v>
      </c>
      <c r="E11" s="138">
        <f t="shared" si="6"/>
        <v>4.99</v>
      </c>
      <c r="F11" s="154">
        <f>3*0.84</f>
        <v>2.52</v>
      </c>
      <c r="G11" s="155">
        <v>987</v>
      </c>
      <c r="H11" s="127">
        <f t="shared" si="7"/>
        <v>987</v>
      </c>
      <c r="I11" s="106">
        <f t="shared" si="8"/>
        <v>9.8699999999999992</v>
      </c>
      <c r="J11" s="155">
        <v>596</v>
      </c>
      <c r="K11" s="127">
        <f t="shared" si="9"/>
        <v>596</v>
      </c>
      <c r="L11" s="106">
        <f t="shared" si="10"/>
        <v>5.96</v>
      </c>
      <c r="M11" s="155">
        <v>504</v>
      </c>
      <c r="N11" s="127">
        <f t="shared" si="11"/>
        <v>504</v>
      </c>
      <c r="O11" s="106">
        <f t="shared" si="12"/>
        <v>5.04</v>
      </c>
      <c r="P11" s="155">
        <v>468</v>
      </c>
      <c r="Q11" s="127">
        <f t="shared" si="13"/>
        <v>468</v>
      </c>
      <c r="R11" s="207">
        <f t="shared" si="14"/>
        <v>4.68</v>
      </c>
      <c r="S11" s="227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28"/>
      <c r="AF11" s="239"/>
      <c r="AG11" s="153">
        <v>1.950602982534269</v>
      </c>
      <c r="AI11" s="56">
        <f t="shared" si="1"/>
        <v>39.614994934143866</v>
      </c>
      <c r="AK11" s="56">
        <f t="shared" si="2"/>
        <v>48.936170212765958</v>
      </c>
      <c r="AM11" s="56">
        <f t="shared" si="3"/>
        <v>52.583586626139819</v>
      </c>
      <c r="AQ11" s="56" t="s">
        <v>59</v>
      </c>
      <c r="AR11" s="158">
        <f>D43</f>
        <v>11.35888828846857</v>
      </c>
      <c r="AS11" s="56">
        <f>AH30</f>
        <v>58.025979013643465</v>
      </c>
      <c r="AT11" s="56">
        <f>AJ30</f>
        <v>69.286863436286509</v>
      </c>
      <c r="AU11" s="56">
        <f>AL30</f>
        <v>69.148792615965945</v>
      </c>
      <c r="BA11" s="158">
        <f>BA10</f>
        <v>9.2182543038825777</v>
      </c>
      <c r="BB11" s="56">
        <f>AZ10</f>
        <v>100</v>
      </c>
      <c r="BC11" s="158">
        <f>AR11</f>
        <v>11.35888828846857</v>
      </c>
      <c r="BD11" s="56">
        <f>BB10</f>
        <v>0</v>
      </c>
    </row>
    <row r="12" spans="1:58" ht="24" customHeight="1" x14ac:dyDescent="0.25">
      <c r="A12" s="152">
        <v>2.5464790894703251</v>
      </c>
      <c r="B12" s="135">
        <f t="shared" si="4"/>
        <v>4</v>
      </c>
      <c r="C12" s="136">
        <f t="shared" si="15"/>
        <v>1</v>
      </c>
      <c r="D12" s="137">
        <f t="shared" si="5"/>
        <v>3.1640002686668791</v>
      </c>
      <c r="E12" s="138">
        <f t="shared" si="6"/>
        <v>9.94</v>
      </c>
      <c r="F12" s="154">
        <f>3*1.65</f>
        <v>4.9499999999999993</v>
      </c>
      <c r="G12" s="167">
        <v>1818</v>
      </c>
      <c r="H12" s="168">
        <f t="shared" si="7"/>
        <v>1818</v>
      </c>
      <c r="I12" s="169">
        <f t="shared" si="8"/>
        <v>18.18</v>
      </c>
      <c r="J12" s="167">
        <v>1045</v>
      </c>
      <c r="K12" s="168">
        <f t="shared" si="9"/>
        <v>1045</v>
      </c>
      <c r="L12" s="169">
        <f t="shared" si="10"/>
        <v>10.45</v>
      </c>
      <c r="M12" s="167">
        <v>910</v>
      </c>
      <c r="N12" s="168">
        <f t="shared" si="11"/>
        <v>910</v>
      </c>
      <c r="O12" s="169">
        <f t="shared" si="12"/>
        <v>9.1</v>
      </c>
      <c r="P12" s="167">
        <v>772</v>
      </c>
      <c r="Q12" s="168">
        <f t="shared" si="13"/>
        <v>772</v>
      </c>
      <c r="R12" s="208">
        <f t="shared" si="14"/>
        <v>7.72</v>
      </c>
      <c r="S12" s="227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28"/>
      <c r="AF12" s="239"/>
      <c r="AG12" s="153">
        <v>3.0201242001118058</v>
      </c>
      <c r="AI12" s="56">
        <f t="shared" si="1"/>
        <v>42.519251925192521</v>
      </c>
      <c r="AK12" s="56">
        <f t="shared" si="2"/>
        <v>49.944994499449948</v>
      </c>
      <c r="AM12" s="56">
        <f t="shared" si="3"/>
        <v>57.535753575357539</v>
      </c>
      <c r="AO12" s="56" t="s">
        <v>62</v>
      </c>
      <c r="AQ12" s="56" t="s">
        <v>72</v>
      </c>
      <c r="AR12" s="158">
        <f>D53</f>
        <v>15.862973177969208</v>
      </c>
      <c r="AS12" s="56">
        <f>AH45</f>
        <v>59.257958054140204</v>
      </c>
      <c r="AT12" s="56">
        <f>AJ45</f>
        <v>71.086864341830079</v>
      </c>
      <c r="AU12" s="56">
        <f>AL45</f>
        <v>71.253874603605368</v>
      </c>
      <c r="BC12" s="158">
        <f>BC11</f>
        <v>11.35888828846857</v>
      </c>
      <c r="BD12" s="56">
        <f>BB11</f>
        <v>100</v>
      </c>
      <c r="BE12" s="158">
        <f>AR12</f>
        <v>15.862973177969208</v>
      </c>
      <c r="BF12" s="56">
        <f>BD11</f>
        <v>0</v>
      </c>
    </row>
    <row r="13" spans="1:58" ht="24" customHeight="1" x14ac:dyDescent="0.25">
      <c r="A13" s="152">
        <v>3.1830988618379066</v>
      </c>
      <c r="B13" s="135">
        <f t="shared" si="4"/>
        <v>7</v>
      </c>
      <c r="C13" s="136">
        <f>C$9*3</f>
        <v>3</v>
      </c>
      <c r="D13" s="137">
        <f t="shared" si="5"/>
        <v>3.1640002686668791</v>
      </c>
      <c r="E13" s="138">
        <f t="shared" si="6"/>
        <v>9.94</v>
      </c>
      <c r="F13" s="144">
        <v>0</v>
      </c>
      <c r="G13" s="167">
        <v>2089</v>
      </c>
      <c r="H13" s="168">
        <f t="shared" si="7"/>
        <v>2089</v>
      </c>
      <c r="I13" s="169">
        <f t="shared" si="8"/>
        <v>20.89</v>
      </c>
      <c r="J13" s="167">
        <v>1159</v>
      </c>
      <c r="K13" s="168">
        <f t="shared" si="9"/>
        <v>1159</v>
      </c>
      <c r="L13" s="169">
        <f t="shared" si="10"/>
        <v>11.59</v>
      </c>
      <c r="M13" s="167">
        <v>984</v>
      </c>
      <c r="N13" s="168">
        <f t="shared" si="11"/>
        <v>984</v>
      </c>
      <c r="O13" s="169">
        <f t="shared" si="12"/>
        <v>9.84</v>
      </c>
      <c r="P13" s="167">
        <v>858</v>
      </c>
      <c r="Q13" s="168">
        <f t="shared" si="13"/>
        <v>858</v>
      </c>
      <c r="R13" s="208">
        <f t="shared" si="14"/>
        <v>8.58</v>
      </c>
      <c r="S13" s="227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28"/>
      <c r="AF13" s="239"/>
      <c r="AG13" s="153">
        <v>3.0201242001118058</v>
      </c>
      <c r="AI13" s="56">
        <f t="shared" si="1"/>
        <v>44.518908568693156</v>
      </c>
      <c r="AK13" s="56">
        <f t="shared" si="2"/>
        <v>52.896122546673048</v>
      </c>
      <c r="AM13" s="56">
        <f t="shared" si="3"/>
        <v>58.927716610818571</v>
      </c>
      <c r="AN13" s="56" t="s">
        <v>64</v>
      </c>
      <c r="AO13" s="56">
        <v>0</v>
      </c>
      <c r="AR13" s="56">
        <v>1</v>
      </c>
      <c r="AU13" s="56">
        <v>2</v>
      </c>
      <c r="AX13" s="56">
        <v>3</v>
      </c>
      <c r="BE13" s="158">
        <f>BE12</f>
        <v>15.862973177969208</v>
      </c>
      <c r="BF13" s="56">
        <f>BD12</f>
        <v>100</v>
      </c>
    </row>
    <row r="14" spans="1:58" ht="24" customHeight="1" x14ac:dyDescent="0.25">
      <c r="A14" s="152">
        <v>6.3661977236758132</v>
      </c>
      <c r="B14" s="139">
        <f>B13+C14</f>
        <v>7.5</v>
      </c>
      <c r="C14" s="140">
        <v>0.5</v>
      </c>
      <c r="D14" s="141">
        <f t="shared" si="5"/>
        <v>7.4185302073994253</v>
      </c>
      <c r="E14" s="142">
        <f t="shared" si="6"/>
        <v>23.305999999999997</v>
      </c>
      <c r="F14" s="145">
        <v>13.366</v>
      </c>
      <c r="G14" s="171">
        <v>4620</v>
      </c>
      <c r="H14" s="172">
        <f t="shared" si="7"/>
        <v>4620</v>
      </c>
      <c r="I14" s="173">
        <f t="shared" si="8"/>
        <v>46.2</v>
      </c>
      <c r="J14" s="171">
        <v>2300</v>
      </c>
      <c r="K14" s="172">
        <f t="shared" si="9"/>
        <v>2300</v>
      </c>
      <c r="L14" s="173">
        <f t="shared" si="10"/>
        <v>23</v>
      </c>
      <c r="M14" s="171">
        <v>1775</v>
      </c>
      <c r="N14" s="172">
        <f t="shared" si="11"/>
        <v>1775</v>
      </c>
      <c r="O14" s="173">
        <f t="shared" si="12"/>
        <v>17.75</v>
      </c>
      <c r="P14" s="171">
        <v>1620</v>
      </c>
      <c r="Q14" s="172">
        <f t="shared" si="13"/>
        <v>1620</v>
      </c>
      <c r="R14" s="209">
        <f t="shared" si="14"/>
        <v>16.2</v>
      </c>
      <c r="S14" s="227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28"/>
      <c r="AF14" s="239"/>
      <c r="AG14" s="153">
        <v>7.3134879449587737</v>
      </c>
      <c r="AI14" s="56">
        <f t="shared" si="1"/>
        <v>50.216450216450227</v>
      </c>
      <c r="AK14" s="56">
        <f t="shared" si="2"/>
        <v>61.580086580086586</v>
      </c>
      <c r="AM14" s="56">
        <f t="shared" si="3"/>
        <v>64.935064935064943</v>
      </c>
      <c r="AN14" s="56" t="s">
        <v>65</v>
      </c>
      <c r="AO14" s="56">
        <v>0</v>
      </c>
      <c r="AP14" s="56">
        <v>1</v>
      </c>
      <c r="AQ14" s="56">
        <v>2</v>
      </c>
      <c r="AR14" s="56">
        <v>0</v>
      </c>
      <c r="AS14" s="56">
        <v>1</v>
      </c>
      <c r="AT14" s="56">
        <v>2</v>
      </c>
      <c r="AU14" s="56">
        <v>0</v>
      </c>
      <c r="AV14" s="56">
        <v>1</v>
      </c>
      <c r="AW14" s="56">
        <v>2</v>
      </c>
      <c r="AX14" s="56">
        <v>0</v>
      </c>
      <c r="AY14" s="56">
        <v>1</v>
      </c>
      <c r="AZ14" s="56">
        <v>2</v>
      </c>
    </row>
    <row r="15" spans="1:58" ht="24" customHeight="1" x14ac:dyDescent="0.25">
      <c r="A15" s="152">
        <v>3.1830988618379066</v>
      </c>
      <c r="B15" s="139">
        <f t="shared" ref="B15:B23" si="16">B14+C15</f>
        <v>8</v>
      </c>
      <c r="C15" s="140">
        <f>C$14</f>
        <v>0.5</v>
      </c>
      <c r="D15" s="141">
        <f t="shared" si="5"/>
        <v>3.1640002686668787</v>
      </c>
      <c r="E15" s="142">
        <f t="shared" si="6"/>
        <v>9.9399999999999977</v>
      </c>
      <c r="F15" s="145">
        <f>-F14</f>
        <v>-13.366</v>
      </c>
      <c r="G15" s="167">
        <v>4392</v>
      </c>
      <c r="H15" s="168">
        <f>G15</f>
        <v>4392</v>
      </c>
      <c r="I15" s="169">
        <f t="shared" si="8"/>
        <v>43.92</v>
      </c>
      <c r="J15" s="167">
        <v>2007</v>
      </c>
      <c r="K15" s="168">
        <f t="shared" si="9"/>
        <v>2007</v>
      </c>
      <c r="L15" s="169">
        <f t="shared" si="10"/>
        <v>20.07</v>
      </c>
      <c r="M15" s="167">
        <v>1531</v>
      </c>
      <c r="N15" s="168">
        <f t="shared" si="11"/>
        <v>1531</v>
      </c>
      <c r="O15" s="169">
        <f t="shared" si="12"/>
        <v>15.31</v>
      </c>
      <c r="P15" s="167">
        <v>1478</v>
      </c>
      <c r="Q15" s="168">
        <f t="shared" si="13"/>
        <v>1478</v>
      </c>
      <c r="R15" s="208">
        <f t="shared" si="14"/>
        <v>14.78</v>
      </c>
      <c r="S15" s="227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28"/>
      <c r="AF15" s="239"/>
      <c r="AG15" s="153">
        <v>3.0201242001118058</v>
      </c>
      <c r="AH15" s="56">
        <f>AVERAGE(AI14:AI23)</f>
        <v>52.300676739343302</v>
      </c>
      <c r="AI15" s="56">
        <f t="shared" si="1"/>
        <v>54.303278688524586</v>
      </c>
      <c r="AJ15" s="56">
        <f>AVERAGE(AK14:AK23)</f>
        <v>63.782485516567398</v>
      </c>
      <c r="AK15" s="56">
        <f t="shared" si="2"/>
        <v>65.141165755919857</v>
      </c>
      <c r="AL15" s="56">
        <f>AVERAGE(AM14:AM23)</f>
        <v>66.285811224564782</v>
      </c>
      <c r="AM15" s="56">
        <f t="shared" si="3"/>
        <v>66.34790528233151</v>
      </c>
      <c r="AO15" s="56">
        <f>D13/(I13/1000)</f>
        <v>151.46004158290469</v>
      </c>
      <c r="AP15" s="56">
        <f>(D28-D23)/((I28-I23)/1000)</f>
        <v>250.17578657916116</v>
      </c>
      <c r="AQ15" s="56">
        <f>(D53-D45)/((I53-I45)/1000)</f>
        <v>362.41361042529468</v>
      </c>
      <c r="AR15" s="56">
        <f>D13/((L13-L8)/1000)</f>
        <v>298.7724521876184</v>
      </c>
      <c r="AS15" s="56">
        <f>(D28-D23)/((L28-L23)/1000)</f>
        <v>588.93521743343365</v>
      </c>
      <c r="AT15" s="56">
        <f>(D55-D45)/((L55-L45)/1000)</f>
        <v>448.74980400899142</v>
      </c>
      <c r="AU15" s="56">
        <f>D13/((O13-O8)/1000)</f>
        <v>355.90554203226986</v>
      </c>
      <c r="AV15" s="56">
        <f>(D28-D23)/((O28-O23)/1000)</f>
        <v>801.88795168419847</v>
      </c>
      <c r="AW15" s="56">
        <f>(D55-D45)/((O55-O45)/1000)</f>
        <v>725.51765940964435</v>
      </c>
      <c r="AX15" s="56">
        <f>D13/((R13-R8)/1000)</f>
        <v>405.64106008549732</v>
      </c>
      <c r="AY15" s="56">
        <f>(D28-D23)/((R28-R23)/1000)</f>
        <v>766.36127028046803</v>
      </c>
      <c r="AZ15" s="56">
        <f>(D55-D45)/((R55-R45)/1000)</f>
        <v>797.6555195954445</v>
      </c>
    </row>
    <row r="16" spans="1:58" ht="24" customHeight="1" x14ac:dyDescent="0.25">
      <c r="A16" s="152">
        <v>6.3661977236758132</v>
      </c>
      <c r="B16" s="139">
        <f t="shared" si="16"/>
        <v>8.5</v>
      </c>
      <c r="C16" s="140">
        <f t="shared" ref="C16:C23" si="17">C$14</f>
        <v>0.5</v>
      </c>
      <c r="D16" s="141">
        <f t="shared" si="5"/>
        <v>7.4185302073994253</v>
      </c>
      <c r="E16" s="142">
        <f t="shared" si="6"/>
        <v>23.305999999999997</v>
      </c>
      <c r="F16" s="145">
        <f>F$14</f>
        <v>13.366</v>
      </c>
      <c r="G16" s="167">
        <v>565</v>
      </c>
      <c r="H16" s="168">
        <f>H15+G16</f>
        <v>4957</v>
      </c>
      <c r="I16" s="169">
        <f t="shared" si="8"/>
        <v>49.57</v>
      </c>
      <c r="J16" s="167">
        <v>2456</v>
      </c>
      <c r="K16" s="168">
        <f t="shared" si="9"/>
        <v>2456</v>
      </c>
      <c r="L16" s="169">
        <f t="shared" si="10"/>
        <v>24.56</v>
      </c>
      <c r="M16" s="167">
        <v>1868</v>
      </c>
      <c r="N16" s="168">
        <f t="shared" ref="N16:N25" si="18">M16</f>
        <v>1868</v>
      </c>
      <c r="O16" s="169">
        <f t="shared" si="12"/>
        <v>18.68</v>
      </c>
      <c r="P16" s="167">
        <v>1678</v>
      </c>
      <c r="Q16" s="168">
        <f t="shared" si="13"/>
        <v>1678</v>
      </c>
      <c r="R16" s="208">
        <f t="shared" si="14"/>
        <v>16.78</v>
      </c>
      <c r="S16" s="227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28"/>
      <c r="AF16" s="239"/>
      <c r="AG16" s="153">
        <v>7.3134879449587737</v>
      </c>
      <c r="AI16" s="56">
        <f t="shared" si="1"/>
        <v>50.453903570708093</v>
      </c>
      <c r="AK16" s="56">
        <f t="shared" si="2"/>
        <v>62.315916885212829</v>
      </c>
      <c r="AM16" s="56">
        <f t="shared" si="3"/>
        <v>66.148880371192249</v>
      </c>
      <c r="AP16" s="56" t="s">
        <v>79</v>
      </c>
      <c r="AQ16" s="56">
        <v>1</v>
      </c>
      <c r="AR16" s="56">
        <f>100*(AR15+AS15+AT15)/(AO15+AP15+AQ15)</f>
        <v>174.91766973888488</v>
      </c>
    </row>
    <row r="17" spans="1:46" ht="24" customHeight="1" x14ac:dyDescent="0.25">
      <c r="A17" s="152">
        <v>3.1830988618379066</v>
      </c>
      <c r="B17" s="139">
        <f t="shared" si="16"/>
        <v>9</v>
      </c>
      <c r="C17" s="140">
        <f t="shared" si="17"/>
        <v>0.5</v>
      </c>
      <c r="D17" s="141">
        <f t="shared" si="5"/>
        <v>3.1640002686668787</v>
      </c>
      <c r="E17" s="142">
        <f t="shared" si="6"/>
        <v>9.9399999999999977</v>
      </c>
      <c r="F17" s="145">
        <f>F$15</f>
        <v>-13.366</v>
      </c>
      <c r="G17" s="167">
        <v>320</v>
      </c>
      <c r="H17" s="168">
        <f>H15+G17</f>
        <v>4712</v>
      </c>
      <c r="I17" s="169">
        <f t="shared" si="8"/>
        <v>47.12</v>
      </c>
      <c r="J17" s="167">
        <v>2155</v>
      </c>
      <c r="K17" s="168">
        <f t="shared" si="9"/>
        <v>2155</v>
      </c>
      <c r="L17" s="169">
        <f t="shared" si="10"/>
        <v>21.55</v>
      </c>
      <c r="M17" s="167">
        <v>1631</v>
      </c>
      <c r="N17" s="168">
        <f t="shared" si="18"/>
        <v>1631</v>
      </c>
      <c r="O17" s="169">
        <f t="shared" si="12"/>
        <v>16.309999999999999</v>
      </c>
      <c r="P17" s="167">
        <v>1511</v>
      </c>
      <c r="Q17" s="168">
        <f t="shared" si="13"/>
        <v>1511</v>
      </c>
      <c r="R17" s="208">
        <f t="shared" si="14"/>
        <v>15.11</v>
      </c>
      <c r="S17" s="227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28"/>
      <c r="AF17" s="239"/>
      <c r="AG17" s="153">
        <v>3.0201242001118058</v>
      </c>
      <c r="AI17" s="56">
        <f t="shared" si="1"/>
        <v>54.265704584040741</v>
      </c>
      <c r="AK17" s="56">
        <f t="shared" si="2"/>
        <v>65.386247877758919</v>
      </c>
      <c r="AM17" s="56">
        <f t="shared" si="3"/>
        <v>67.932937181663846</v>
      </c>
      <c r="AQ17" s="56">
        <v>2</v>
      </c>
      <c r="AR17" s="56">
        <f>100*(AU15+AV15+AW15)/(AO15+AP15+AQ15)</f>
        <v>246.49074497170471</v>
      </c>
      <c r="AS17" s="56">
        <v>1</v>
      </c>
      <c r="AT17" s="56">
        <f>100*(AP15+AS15+AV15+AY15)/(AO15+AR15+AU15+AX15)</f>
        <v>198.66329054080231</v>
      </c>
    </row>
    <row r="18" spans="1:46" ht="24" customHeight="1" x14ac:dyDescent="0.25">
      <c r="A18" s="152">
        <v>6.3661977236758132</v>
      </c>
      <c r="B18" s="139">
        <f t="shared" si="16"/>
        <v>9.5</v>
      </c>
      <c r="C18" s="140">
        <f t="shared" si="17"/>
        <v>0.5</v>
      </c>
      <c r="D18" s="141">
        <f t="shared" si="5"/>
        <v>7.4185302073994253</v>
      </c>
      <c r="E18" s="142">
        <f t="shared" si="6"/>
        <v>23.305999999999997</v>
      </c>
      <c r="F18" s="145">
        <f>F$14</f>
        <v>13.366</v>
      </c>
      <c r="G18" s="167">
        <v>764</v>
      </c>
      <c r="H18" s="168">
        <f>H15+G18</f>
        <v>5156</v>
      </c>
      <c r="I18" s="169">
        <f t="shared" si="8"/>
        <v>51.56</v>
      </c>
      <c r="J18" s="167">
        <v>2561</v>
      </c>
      <c r="K18" s="168">
        <f t="shared" si="9"/>
        <v>2561</v>
      </c>
      <c r="L18" s="169">
        <f t="shared" si="10"/>
        <v>25.61</v>
      </c>
      <c r="M18" s="167">
        <v>1938</v>
      </c>
      <c r="N18" s="168">
        <f t="shared" si="18"/>
        <v>1938</v>
      </c>
      <c r="O18" s="169">
        <f t="shared" si="12"/>
        <v>19.38</v>
      </c>
      <c r="P18" s="167">
        <v>1781</v>
      </c>
      <c r="Q18" s="168">
        <f t="shared" si="13"/>
        <v>1781</v>
      </c>
      <c r="R18" s="208">
        <f t="shared" si="14"/>
        <v>17.809999999999999</v>
      </c>
      <c r="S18" s="227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28"/>
      <c r="AF18" s="239"/>
      <c r="AG18" s="153">
        <v>7.3134879449587737</v>
      </c>
      <c r="AI18" s="56">
        <f t="shared" si="1"/>
        <v>50.329712955779684</v>
      </c>
      <c r="AK18" s="56">
        <f t="shared" si="2"/>
        <v>62.412723041117161</v>
      </c>
      <c r="AM18" s="56">
        <f t="shared" si="3"/>
        <v>65.457719162141188</v>
      </c>
      <c r="AQ18" s="56">
        <v>3</v>
      </c>
      <c r="AR18" s="56">
        <f>100*SUM(AX15:AZ15)/(SUM(AO15:AQ15))</f>
        <v>257.79193733890844</v>
      </c>
      <c r="AS18" s="56">
        <v>2</v>
      </c>
      <c r="AT18" s="56">
        <f>100*(AQ15+AT15+AW15+AZ15)/(AO15+AR15+AU15+AX15)</f>
        <v>192.63714000019107</v>
      </c>
    </row>
    <row r="19" spans="1:46" ht="24" customHeight="1" x14ac:dyDescent="0.25">
      <c r="A19" s="152">
        <v>3.1830988618379066</v>
      </c>
      <c r="B19" s="139">
        <f t="shared" si="16"/>
        <v>10</v>
      </c>
      <c r="C19" s="140">
        <f t="shared" si="17"/>
        <v>0.5</v>
      </c>
      <c r="D19" s="141">
        <f t="shared" si="5"/>
        <v>3.1640002686668787</v>
      </c>
      <c r="E19" s="142">
        <f t="shared" si="6"/>
        <v>9.9399999999999977</v>
      </c>
      <c r="F19" s="145">
        <f>F$15</f>
        <v>-13.366</v>
      </c>
      <c r="G19" s="167">
        <v>502</v>
      </c>
      <c r="H19" s="168">
        <f>H15+G19</f>
        <v>4894</v>
      </c>
      <c r="I19" s="169">
        <f t="shared" si="8"/>
        <v>48.94</v>
      </c>
      <c r="J19" s="167">
        <v>2263</v>
      </c>
      <c r="K19" s="168">
        <f t="shared" si="9"/>
        <v>2263</v>
      </c>
      <c r="L19" s="169">
        <f t="shared" si="10"/>
        <v>22.63</v>
      </c>
      <c r="M19" s="167">
        <v>1701</v>
      </c>
      <c r="N19" s="168">
        <f t="shared" si="18"/>
        <v>1701</v>
      </c>
      <c r="O19" s="169">
        <f t="shared" si="12"/>
        <v>17.010000000000002</v>
      </c>
      <c r="P19" s="167">
        <v>1589</v>
      </c>
      <c r="Q19" s="168">
        <f t="shared" si="13"/>
        <v>1589</v>
      </c>
      <c r="R19" s="208">
        <f t="shared" si="14"/>
        <v>15.89</v>
      </c>
      <c r="S19" s="227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28"/>
      <c r="AF19" s="239"/>
      <c r="AG19" s="153">
        <v>3.0201242001118058</v>
      </c>
      <c r="AI19" s="56">
        <f t="shared" si="1"/>
        <v>53.759705762157743</v>
      </c>
      <c r="AK19" s="56">
        <f t="shared" si="2"/>
        <v>65.243154883530849</v>
      </c>
      <c r="AM19" s="56">
        <f t="shared" si="3"/>
        <v>67.531671434409475</v>
      </c>
      <c r="AQ19" s="56" t="s">
        <v>80</v>
      </c>
      <c r="AS19" s="56" t="s">
        <v>31</v>
      </c>
    </row>
    <row r="20" spans="1:46" ht="24" customHeight="1" x14ac:dyDescent="0.25">
      <c r="A20" s="152">
        <v>6.3661977236758132</v>
      </c>
      <c r="B20" s="139">
        <f t="shared" si="16"/>
        <v>10.5</v>
      </c>
      <c r="C20" s="140">
        <f t="shared" si="17"/>
        <v>0.5</v>
      </c>
      <c r="D20" s="141">
        <f t="shared" si="5"/>
        <v>7.4185302073994253</v>
      </c>
      <c r="E20" s="142">
        <f t="shared" si="6"/>
        <v>23.305999999999997</v>
      </c>
      <c r="F20" s="145">
        <f>F$14</f>
        <v>13.366</v>
      </c>
      <c r="G20" s="167">
        <v>946</v>
      </c>
      <c r="H20" s="168">
        <f>H15+G20</f>
        <v>5338</v>
      </c>
      <c r="I20" s="169">
        <f t="shared" si="8"/>
        <v>53.38</v>
      </c>
      <c r="J20" s="167">
        <v>2634</v>
      </c>
      <c r="K20" s="168">
        <f t="shared" si="9"/>
        <v>2634</v>
      </c>
      <c r="L20" s="169">
        <f t="shared" si="10"/>
        <v>26.34</v>
      </c>
      <c r="M20" s="167">
        <v>2010</v>
      </c>
      <c r="N20" s="168">
        <f t="shared" si="18"/>
        <v>2010</v>
      </c>
      <c r="O20" s="169">
        <f t="shared" si="12"/>
        <v>20.100000000000001</v>
      </c>
      <c r="P20" s="167">
        <v>1834</v>
      </c>
      <c r="Q20" s="168">
        <f t="shared" si="13"/>
        <v>1834</v>
      </c>
      <c r="R20" s="208">
        <f t="shared" si="14"/>
        <v>18.34</v>
      </c>
      <c r="S20" s="227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28"/>
      <c r="AF20" s="239"/>
      <c r="AG20" s="153">
        <v>7.3134879449587737</v>
      </c>
      <c r="AI20" s="56">
        <f t="shared" si="1"/>
        <v>50.655676283252163</v>
      </c>
      <c r="AK20" s="56">
        <f t="shared" si="2"/>
        <v>62.345447733233421</v>
      </c>
      <c r="AM20" s="56">
        <f t="shared" si="3"/>
        <v>65.642562757587115</v>
      </c>
    </row>
    <row r="21" spans="1:46" ht="24" customHeight="1" x14ac:dyDescent="0.25">
      <c r="A21" s="152">
        <v>3.1830988618379066</v>
      </c>
      <c r="B21" s="139">
        <f t="shared" si="16"/>
        <v>11</v>
      </c>
      <c r="C21" s="140">
        <f t="shared" si="17"/>
        <v>0.5</v>
      </c>
      <c r="D21" s="141">
        <f t="shared" si="5"/>
        <v>3.1640002686668787</v>
      </c>
      <c r="E21" s="142">
        <f t="shared" si="6"/>
        <v>9.9399999999999977</v>
      </c>
      <c r="F21" s="145">
        <f>F$15</f>
        <v>-13.366</v>
      </c>
      <c r="G21" s="167">
        <v>683</v>
      </c>
      <c r="H21" s="168">
        <f>H15+G21</f>
        <v>5075</v>
      </c>
      <c r="I21" s="169">
        <f t="shared" si="8"/>
        <v>50.75</v>
      </c>
      <c r="J21" s="167">
        <v>2336</v>
      </c>
      <c r="K21" s="168">
        <f t="shared" si="9"/>
        <v>2336</v>
      </c>
      <c r="L21" s="169">
        <f t="shared" si="10"/>
        <v>23.36</v>
      </c>
      <c r="M21" s="167">
        <v>1761</v>
      </c>
      <c r="N21" s="168">
        <f t="shared" si="18"/>
        <v>1761</v>
      </c>
      <c r="O21" s="169">
        <f t="shared" si="12"/>
        <v>17.61</v>
      </c>
      <c r="P21" s="167">
        <v>1638</v>
      </c>
      <c r="Q21" s="168">
        <f t="shared" si="13"/>
        <v>1638</v>
      </c>
      <c r="R21" s="208">
        <f t="shared" si="14"/>
        <v>16.38</v>
      </c>
      <c r="S21" s="227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28"/>
      <c r="AF21" s="239"/>
      <c r="AG21" s="153">
        <v>3.0201242001118058</v>
      </c>
      <c r="AI21" s="56">
        <f t="shared" si="1"/>
        <v>53.970443349753694</v>
      </c>
      <c r="AK21" s="56">
        <f t="shared" si="2"/>
        <v>65.300492610837438</v>
      </c>
      <c r="AM21" s="56">
        <f t="shared" si="3"/>
        <v>67.724137931034491</v>
      </c>
    </row>
    <row r="22" spans="1:46" ht="24" customHeight="1" x14ac:dyDescent="0.25">
      <c r="A22" s="152">
        <v>6.3661977236758132</v>
      </c>
      <c r="B22" s="139">
        <f t="shared" si="16"/>
        <v>11.5</v>
      </c>
      <c r="C22" s="140">
        <f t="shared" si="17"/>
        <v>0.5</v>
      </c>
      <c r="D22" s="141">
        <f t="shared" si="5"/>
        <v>7.4185302073994253</v>
      </c>
      <c r="E22" s="142">
        <f t="shared" si="6"/>
        <v>23.305999999999997</v>
      </c>
      <c r="F22" s="145">
        <f>F$14</f>
        <v>13.366</v>
      </c>
      <c r="G22" s="167">
        <v>1086</v>
      </c>
      <c r="H22" s="168">
        <f>H15+G22</f>
        <v>5478</v>
      </c>
      <c r="I22" s="169">
        <f t="shared" si="8"/>
        <v>54.78</v>
      </c>
      <c r="J22" s="167">
        <v>2683</v>
      </c>
      <c r="K22" s="168">
        <f t="shared" si="9"/>
        <v>2683</v>
      </c>
      <c r="L22" s="169">
        <f t="shared" si="10"/>
        <v>26.83</v>
      </c>
      <c r="M22" s="167">
        <v>2040</v>
      </c>
      <c r="N22" s="168">
        <f t="shared" si="18"/>
        <v>2040</v>
      </c>
      <c r="O22" s="169">
        <f t="shared" si="12"/>
        <v>20.399999999999999</v>
      </c>
      <c r="P22" s="167">
        <v>1960</v>
      </c>
      <c r="Q22" s="168">
        <f t="shared" si="13"/>
        <v>1960</v>
      </c>
      <c r="R22" s="208">
        <f t="shared" si="14"/>
        <v>19.600000000000001</v>
      </c>
      <c r="S22" s="227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28"/>
      <c r="AF22" s="239"/>
      <c r="AG22" s="153">
        <v>7.3134879449587737</v>
      </c>
      <c r="AI22" s="56">
        <f t="shared" si="1"/>
        <v>51.022270901788978</v>
      </c>
      <c r="AK22" s="56">
        <f t="shared" si="2"/>
        <v>62.760131434830235</v>
      </c>
      <c r="AM22" s="56">
        <f t="shared" si="3"/>
        <v>64.220518437385905</v>
      </c>
    </row>
    <row r="23" spans="1:46" ht="24" customHeight="1" x14ac:dyDescent="0.25">
      <c r="A23" s="152">
        <v>3.1830988618379066</v>
      </c>
      <c r="B23" s="139">
        <f t="shared" si="16"/>
        <v>12</v>
      </c>
      <c r="C23" s="140">
        <f t="shared" si="17"/>
        <v>0.5</v>
      </c>
      <c r="D23" s="141">
        <f t="shared" si="5"/>
        <v>3.1640002686668787</v>
      </c>
      <c r="E23" s="142">
        <f t="shared" si="6"/>
        <v>9.9399999999999977</v>
      </c>
      <c r="F23" s="145">
        <f>F$15</f>
        <v>-13.366</v>
      </c>
      <c r="G23" s="163">
        <v>807</v>
      </c>
      <c r="H23" s="164">
        <f>H15+G23</f>
        <v>5199</v>
      </c>
      <c r="I23" s="165">
        <f t="shared" si="8"/>
        <v>51.99</v>
      </c>
      <c r="J23" s="163">
        <v>2390</v>
      </c>
      <c r="K23" s="164">
        <f t="shared" si="9"/>
        <v>2390</v>
      </c>
      <c r="L23" s="165">
        <f t="shared" si="10"/>
        <v>23.9</v>
      </c>
      <c r="M23" s="163">
        <v>1802</v>
      </c>
      <c r="N23" s="164">
        <f t="shared" si="18"/>
        <v>1802</v>
      </c>
      <c r="O23" s="165">
        <f t="shared" si="12"/>
        <v>18.02</v>
      </c>
      <c r="P23" s="163">
        <v>1720</v>
      </c>
      <c r="Q23" s="164">
        <f t="shared" si="13"/>
        <v>1720</v>
      </c>
      <c r="R23" s="206">
        <f t="shared" si="14"/>
        <v>17.2</v>
      </c>
      <c r="S23" s="227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28"/>
      <c r="AF23" s="239"/>
      <c r="AG23" s="153">
        <v>3.0201242001118058</v>
      </c>
      <c r="AI23" s="56">
        <f t="shared" si="1"/>
        <v>54.029621080977115</v>
      </c>
      <c r="AK23" s="56">
        <f t="shared" si="2"/>
        <v>65.339488363146756</v>
      </c>
      <c r="AM23" s="56">
        <f t="shared" si="3"/>
        <v>66.916714752837095</v>
      </c>
    </row>
    <row r="24" spans="1:46" ht="24" customHeight="1" x14ac:dyDescent="0.25">
      <c r="A24" s="152">
        <v>4.45633840657307</v>
      </c>
      <c r="B24" s="135">
        <f>B23+C24</f>
        <v>13</v>
      </c>
      <c r="C24" s="136">
        <f>C$9</f>
        <v>1</v>
      </c>
      <c r="D24" s="137">
        <f t="shared" si="5"/>
        <v>4.2373412048786205</v>
      </c>
      <c r="E24" s="138">
        <f t="shared" si="6"/>
        <v>13.311999999999998</v>
      </c>
      <c r="F24" s="144">
        <v>3.3719999999999999</v>
      </c>
      <c r="G24" s="167">
        <v>857</v>
      </c>
      <c r="H24" s="168">
        <f>H15+G24</f>
        <v>5249</v>
      </c>
      <c r="I24" s="169">
        <f t="shared" si="8"/>
        <v>52.49</v>
      </c>
      <c r="J24" s="167">
        <v>2436</v>
      </c>
      <c r="K24" s="168">
        <f t="shared" si="9"/>
        <v>2436</v>
      </c>
      <c r="L24" s="169">
        <f t="shared" si="10"/>
        <v>24.36</v>
      </c>
      <c r="M24" s="167">
        <v>1838</v>
      </c>
      <c r="N24" s="168">
        <f t="shared" si="18"/>
        <v>1838</v>
      </c>
      <c r="O24" s="169">
        <f t="shared" si="12"/>
        <v>18.38</v>
      </c>
      <c r="P24" s="167">
        <v>1775</v>
      </c>
      <c r="Q24" s="168">
        <f t="shared" si="13"/>
        <v>1775</v>
      </c>
      <c r="R24" s="208">
        <f t="shared" si="14"/>
        <v>17.75</v>
      </c>
      <c r="S24" s="227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28"/>
      <c r="AF24" s="239"/>
      <c r="AG24" s="153">
        <v>4.0769130222419907</v>
      </c>
      <c r="AH24" s="56">
        <f>AVERAGE(AI24:AI28)</f>
        <v>53.329398755764409</v>
      </c>
      <c r="AI24" s="56">
        <f t="shared" si="1"/>
        <v>53.591160220994482</v>
      </c>
      <c r="AJ24" s="56">
        <f>AVERAGE(AK24:AK28)</f>
        <v>64.978216459126742</v>
      </c>
      <c r="AK24" s="56">
        <f t="shared" si="2"/>
        <v>64.983806439321768</v>
      </c>
      <c r="AL24" s="56">
        <f>AVERAGE(AM24:AM28)</f>
        <v>65.677984689169037</v>
      </c>
      <c r="AM24" s="56">
        <f t="shared" si="3"/>
        <v>66.184035054296061</v>
      </c>
    </row>
    <row r="25" spans="1:46" ht="24" customHeight="1" x14ac:dyDescent="0.25">
      <c r="A25" s="152">
        <v>5.7295779513082312</v>
      </c>
      <c r="B25" s="135">
        <f t="shared" ref="B25:B27" si="19">B24+C25</f>
        <v>14</v>
      </c>
      <c r="C25" s="136">
        <f t="shared" ref="C25:C27" si="20">C$9</f>
        <v>1</v>
      </c>
      <c r="D25" s="137">
        <f t="shared" si="5"/>
        <v>5.3164117190416711</v>
      </c>
      <c r="E25" s="138">
        <f t="shared" si="6"/>
        <v>16.701999999999998</v>
      </c>
      <c r="F25" s="144">
        <v>3.39</v>
      </c>
      <c r="G25" s="167">
        <v>921</v>
      </c>
      <c r="H25" s="168">
        <f>H15+G25</f>
        <v>5313</v>
      </c>
      <c r="I25" s="169">
        <f t="shared" si="8"/>
        <v>53.13</v>
      </c>
      <c r="J25" s="167">
        <v>2533</v>
      </c>
      <c r="K25" s="168">
        <f t="shared" si="9"/>
        <v>2533</v>
      </c>
      <c r="L25" s="169">
        <f t="shared" si="10"/>
        <v>25.33</v>
      </c>
      <c r="M25" s="167">
        <v>1904</v>
      </c>
      <c r="N25" s="168">
        <f t="shared" si="18"/>
        <v>1904</v>
      </c>
      <c r="O25" s="169">
        <f t="shared" si="12"/>
        <v>19.04</v>
      </c>
      <c r="P25" s="167">
        <v>1857</v>
      </c>
      <c r="Q25" s="168">
        <f t="shared" si="13"/>
        <v>1857</v>
      </c>
      <c r="R25" s="208">
        <f t="shared" si="14"/>
        <v>18.57</v>
      </c>
      <c r="S25" s="227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28"/>
      <c r="AF25" s="239"/>
      <c r="AG25" s="153">
        <v>5.133701844372176</v>
      </c>
      <c r="AI25" s="56">
        <f t="shared" si="1"/>
        <v>52.324487107095806</v>
      </c>
      <c r="AK25" s="56">
        <f t="shared" si="2"/>
        <v>64.163372859025031</v>
      </c>
      <c r="AM25" s="56">
        <f t="shared" si="3"/>
        <v>65.047995482778092</v>
      </c>
    </row>
    <row r="26" spans="1:46" ht="24" customHeight="1" x14ac:dyDescent="0.25">
      <c r="A26" s="152">
        <v>7.0028174960433942</v>
      </c>
      <c r="B26" s="135">
        <f t="shared" si="19"/>
        <v>15</v>
      </c>
      <c r="C26" s="136">
        <f t="shared" si="20"/>
        <v>1</v>
      </c>
      <c r="D26" s="137">
        <f t="shared" si="5"/>
        <v>6.9767160853763226</v>
      </c>
      <c r="E26" s="138">
        <f t="shared" si="6"/>
        <v>21.917999999999999</v>
      </c>
      <c r="F26" s="144">
        <v>5.2160000000000002</v>
      </c>
      <c r="G26" s="167">
        <v>1046</v>
      </c>
      <c r="H26" s="168">
        <f>H15+G26</f>
        <v>5438</v>
      </c>
      <c r="I26" s="169">
        <f t="shared" si="8"/>
        <v>54.38</v>
      </c>
      <c r="J26" s="167">
        <v>2725</v>
      </c>
      <c r="K26" s="168">
        <f t="shared" si="9"/>
        <v>2725</v>
      </c>
      <c r="L26" s="169">
        <f t="shared" si="10"/>
        <v>27.25</v>
      </c>
      <c r="M26" s="167">
        <v>2034</v>
      </c>
      <c r="N26" s="168">
        <f t="shared" si="11"/>
        <v>2034</v>
      </c>
      <c r="O26" s="169">
        <f t="shared" si="12"/>
        <v>20.34</v>
      </c>
      <c r="P26" s="167">
        <v>2017</v>
      </c>
      <c r="Q26" s="168">
        <f t="shared" si="13"/>
        <v>2017</v>
      </c>
      <c r="R26" s="208">
        <f t="shared" si="14"/>
        <v>20.170000000000002</v>
      </c>
      <c r="S26" s="227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28"/>
      <c r="AF26" s="239"/>
      <c r="AG26" s="153">
        <v>6.2032230619497124</v>
      </c>
      <c r="AI26" s="56">
        <f t="shared" si="1"/>
        <v>49.889665318131669</v>
      </c>
      <c r="AK26" s="56">
        <f t="shared" si="2"/>
        <v>62.596542846634797</v>
      </c>
      <c r="AM26" s="56">
        <f t="shared" si="3"/>
        <v>62.909157778595066</v>
      </c>
    </row>
    <row r="27" spans="1:46" ht="24" customHeight="1" x14ac:dyDescent="0.25">
      <c r="A27" s="152">
        <v>8.2760570407785572</v>
      </c>
      <c r="B27" s="135">
        <f t="shared" si="19"/>
        <v>16</v>
      </c>
      <c r="C27" s="136">
        <f t="shared" si="20"/>
        <v>1</v>
      </c>
      <c r="D27" s="137">
        <f t="shared" si="5"/>
        <v>9.2182543038825777</v>
      </c>
      <c r="E27" s="138">
        <f t="shared" si="6"/>
        <v>28.96</v>
      </c>
      <c r="F27" s="144">
        <v>7.0419999999999998</v>
      </c>
      <c r="G27" s="167">
        <v>2832</v>
      </c>
      <c r="H27" s="168">
        <f>H15+G27</f>
        <v>7224</v>
      </c>
      <c r="I27" s="169">
        <f t="shared" si="8"/>
        <v>72.239999999999995</v>
      </c>
      <c r="J27" s="167">
        <v>3200</v>
      </c>
      <c r="K27" s="168">
        <f t="shared" si="9"/>
        <v>3200</v>
      </c>
      <c r="L27" s="169">
        <f t="shared" si="10"/>
        <v>32</v>
      </c>
      <c r="M27" s="167">
        <v>2405</v>
      </c>
      <c r="N27" s="168">
        <f t="shared" si="11"/>
        <v>2405</v>
      </c>
      <c r="O27" s="169">
        <f t="shared" si="12"/>
        <v>24.05</v>
      </c>
      <c r="P27" s="167">
        <v>2370</v>
      </c>
      <c r="Q27" s="168">
        <f t="shared" si="13"/>
        <v>2370</v>
      </c>
      <c r="R27" s="208">
        <f t="shared" si="14"/>
        <v>23.7</v>
      </c>
      <c r="S27" s="227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28"/>
      <c r="AF27" s="239"/>
      <c r="AG27" s="153">
        <v>8.296428873494321</v>
      </c>
      <c r="AI27" s="56">
        <f t="shared" si="1"/>
        <v>55.703211517165002</v>
      </c>
      <c r="AK27" s="56">
        <f t="shared" si="2"/>
        <v>66.708194905869334</v>
      </c>
      <c r="AM27" s="56">
        <f t="shared" si="3"/>
        <v>67.192691029900331</v>
      </c>
    </row>
    <row r="28" spans="1:46" ht="24" customHeight="1" x14ac:dyDescent="0.25">
      <c r="A28" s="152">
        <v>8.2760570407785572</v>
      </c>
      <c r="B28" s="135">
        <f>B27+C28</f>
        <v>19</v>
      </c>
      <c r="C28" s="136">
        <f>C$13</f>
        <v>3</v>
      </c>
      <c r="D28" s="137">
        <f t="shared" si="5"/>
        <v>9.2182543038825777</v>
      </c>
      <c r="E28" s="138">
        <f t="shared" si="6"/>
        <v>28.96</v>
      </c>
      <c r="F28" s="144">
        <v>0</v>
      </c>
      <c r="G28" s="167">
        <v>3227</v>
      </c>
      <c r="H28" s="168">
        <f>H15+G28</f>
        <v>7619</v>
      </c>
      <c r="I28" s="169">
        <f t="shared" si="8"/>
        <v>76.19</v>
      </c>
      <c r="J28" s="167">
        <v>3418</v>
      </c>
      <c r="K28" s="168">
        <f t="shared" si="9"/>
        <v>3418</v>
      </c>
      <c r="L28" s="169">
        <f t="shared" si="10"/>
        <v>34.18</v>
      </c>
      <c r="M28" s="167">
        <v>2557</v>
      </c>
      <c r="N28" s="168">
        <f t="shared" si="11"/>
        <v>2557</v>
      </c>
      <c r="O28" s="169">
        <f t="shared" si="12"/>
        <v>25.57</v>
      </c>
      <c r="P28" s="167">
        <v>2510</v>
      </c>
      <c r="Q28" s="168">
        <f t="shared" si="13"/>
        <v>2510</v>
      </c>
      <c r="R28" s="208">
        <f t="shared" si="14"/>
        <v>25.1</v>
      </c>
      <c r="S28" s="227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28"/>
      <c r="AF28" s="239"/>
      <c r="AG28" s="153">
        <v>8.296428873494321</v>
      </c>
      <c r="AI28" s="56">
        <f t="shared" si="1"/>
        <v>55.138469615435099</v>
      </c>
      <c r="AK28" s="56">
        <f t="shared" si="2"/>
        <v>66.439165244782785</v>
      </c>
      <c r="AM28" s="56">
        <f t="shared" si="3"/>
        <v>67.056044100275628</v>
      </c>
    </row>
    <row r="29" spans="1:46" ht="24" customHeight="1" x14ac:dyDescent="0.25">
      <c r="A29" s="152">
        <v>10.1859163578813</v>
      </c>
      <c r="B29" s="139">
        <f t="shared" ref="B29:B61" si="21">B28+C29</f>
        <v>19.5</v>
      </c>
      <c r="C29" s="140">
        <f t="shared" ref="C29:C44" si="22">C$14</f>
        <v>0.5</v>
      </c>
      <c r="D29" s="141">
        <f t="shared" si="5"/>
        <v>11.35888828846857</v>
      </c>
      <c r="E29" s="142">
        <f t="shared" si="6"/>
        <v>35.685000000000002</v>
      </c>
      <c r="F29" s="145">
        <v>6.7249999999999996</v>
      </c>
      <c r="G29" s="171">
        <v>4509</v>
      </c>
      <c r="H29" s="172">
        <f>H15+G29</f>
        <v>8901</v>
      </c>
      <c r="I29" s="173">
        <f t="shared" si="8"/>
        <v>89.01</v>
      </c>
      <c r="J29" s="171">
        <v>3795</v>
      </c>
      <c r="K29" s="172">
        <f t="shared" si="9"/>
        <v>3795</v>
      </c>
      <c r="L29" s="173">
        <f t="shared" si="10"/>
        <v>37.950000000000003</v>
      </c>
      <c r="M29" s="171">
        <v>2784</v>
      </c>
      <c r="N29" s="172">
        <f t="shared" si="11"/>
        <v>2784</v>
      </c>
      <c r="O29" s="173">
        <f t="shared" si="12"/>
        <v>27.84</v>
      </c>
      <c r="P29" s="171">
        <v>2813</v>
      </c>
      <c r="Q29" s="172">
        <f t="shared" si="13"/>
        <v>2813</v>
      </c>
      <c r="R29" s="209">
        <f t="shared" si="14"/>
        <v>28.13</v>
      </c>
      <c r="S29" s="227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28"/>
      <c r="AF29" s="239"/>
      <c r="AG29" s="153">
        <v>10.397274122307339</v>
      </c>
      <c r="AI29" s="56">
        <f t="shared" si="1"/>
        <v>57.364341085271313</v>
      </c>
      <c r="AK29" s="56">
        <f t="shared" si="2"/>
        <v>68.722615436467805</v>
      </c>
      <c r="AM29" s="56">
        <f t="shared" si="3"/>
        <v>68.396809347264352</v>
      </c>
    </row>
    <row r="30" spans="1:46" ht="24" customHeight="1" x14ac:dyDescent="0.25">
      <c r="A30" s="152">
        <v>8.2760570407785572</v>
      </c>
      <c r="B30" s="139">
        <f t="shared" si="21"/>
        <v>20</v>
      </c>
      <c r="C30" s="140">
        <f t="shared" si="22"/>
        <v>0.5</v>
      </c>
      <c r="D30" s="141">
        <f t="shared" si="5"/>
        <v>9.2182543038825777</v>
      </c>
      <c r="E30" s="142">
        <f t="shared" si="6"/>
        <v>28.96</v>
      </c>
      <c r="F30" s="145">
        <f>-F$29</f>
        <v>-6.7249999999999996</v>
      </c>
      <c r="G30" s="167">
        <v>4527</v>
      </c>
      <c r="H30" s="168">
        <f>H15+G30</f>
        <v>8919</v>
      </c>
      <c r="I30" s="169">
        <f t="shared" si="8"/>
        <v>89.19</v>
      </c>
      <c r="J30" s="167">
        <v>3754</v>
      </c>
      <c r="K30" s="168">
        <f t="shared" si="9"/>
        <v>3754</v>
      </c>
      <c r="L30" s="169">
        <f t="shared" si="10"/>
        <v>37.54</v>
      </c>
      <c r="M30" s="167">
        <v>2754</v>
      </c>
      <c r="N30" s="168">
        <f t="shared" si="11"/>
        <v>2754</v>
      </c>
      <c r="O30" s="169">
        <f t="shared" si="12"/>
        <v>27.54</v>
      </c>
      <c r="P30" s="167">
        <v>2763</v>
      </c>
      <c r="Q30" s="168">
        <f t="shared" si="13"/>
        <v>2763</v>
      </c>
      <c r="R30" s="208">
        <f t="shared" si="14"/>
        <v>27.63</v>
      </c>
      <c r="S30" s="227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28"/>
      <c r="AF30" s="239"/>
      <c r="AG30" s="153">
        <v>8.296428873494321</v>
      </c>
      <c r="AH30" s="56">
        <f>AVERAGE(AI29:AI44)</f>
        <v>58.025979013643465</v>
      </c>
      <c r="AI30" s="56">
        <f t="shared" si="1"/>
        <v>57.910079605336925</v>
      </c>
      <c r="AJ30" s="56">
        <f>AVERAGE(AK29:AK44)</f>
        <v>69.286863436286509</v>
      </c>
      <c r="AK30" s="56">
        <f t="shared" si="2"/>
        <v>69.122098890010093</v>
      </c>
      <c r="AL30" s="56">
        <f>AVERAGE(AM29:AM44)</f>
        <v>69.148792615965945</v>
      </c>
      <c r="AM30" s="56">
        <f t="shared" si="3"/>
        <v>69.021190716448032</v>
      </c>
    </row>
    <row r="31" spans="1:46" ht="24" customHeight="1" x14ac:dyDescent="0.25">
      <c r="A31" s="152">
        <v>10.1859163578813</v>
      </c>
      <c r="B31" s="139">
        <f t="shared" si="21"/>
        <v>20.5</v>
      </c>
      <c r="C31" s="140">
        <f t="shared" si="22"/>
        <v>0.5</v>
      </c>
      <c r="D31" s="141">
        <f t="shared" si="5"/>
        <v>11.35888828846857</v>
      </c>
      <c r="E31" s="142">
        <f t="shared" si="6"/>
        <v>35.685000000000002</v>
      </c>
      <c r="F31" s="145">
        <f>F$29</f>
        <v>6.7249999999999996</v>
      </c>
      <c r="G31" s="167">
        <v>505</v>
      </c>
      <c r="H31" s="168">
        <f>H30+G31</f>
        <v>9424</v>
      </c>
      <c r="I31" s="169">
        <f t="shared" si="8"/>
        <v>94.24</v>
      </c>
      <c r="J31" s="167">
        <v>3915</v>
      </c>
      <c r="K31" s="168">
        <f t="shared" si="9"/>
        <v>3915</v>
      </c>
      <c r="L31" s="169">
        <f t="shared" si="10"/>
        <v>39.15</v>
      </c>
      <c r="M31" s="167">
        <v>2890</v>
      </c>
      <c r="N31" s="168">
        <f t="shared" si="11"/>
        <v>2890</v>
      </c>
      <c r="O31" s="169">
        <f t="shared" si="12"/>
        <v>28.9</v>
      </c>
      <c r="P31" s="167">
        <v>2875</v>
      </c>
      <c r="Q31" s="168">
        <f t="shared" si="13"/>
        <v>2875</v>
      </c>
      <c r="R31" s="208">
        <f t="shared" si="14"/>
        <v>28.75</v>
      </c>
      <c r="S31" s="227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28"/>
      <c r="AF31" s="239"/>
      <c r="AG31" s="153">
        <v>10.397274122307339</v>
      </c>
      <c r="AI31" s="56">
        <f t="shared" si="1"/>
        <v>58.457130730050935</v>
      </c>
      <c r="AK31" s="56">
        <f t="shared" si="2"/>
        <v>69.333616298811549</v>
      </c>
      <c r="AM31" s="56">
        <f t="shared" si="3"/>
        <v>69.492784380305594</v>
      </c>
    </row>
    <row r="32" spans="1:46" ht="24" customHeight="1" x14ac:dyDescent="0.25">
      <c r="A32" s="152">
        <v>8.2760570407785572</v>
      </c>
      <c r="B32" s="139">
        <f t="shared" si="21"/>
        <v>21</v>
      </c>
      <c r="C32" s="140">
        <f t="shared" si="22"/>
        <v>0.5</v>
      </c>
      <c r="D32" s="141">
        <f t="shared" si="5"/>
        <v>9.2182543038825777</v>
      </c>
      <c r="E32" s="142">
        <f t="shared" si="6"/>
        <v>28.96</v>
      </c>
      <c r="F32" s="145">
        <f>-F$29</f>
        <v>-6.7249999999999996</v>
      </c>
      <c r="G32" s="167">
        <v>485</v>
      </c>
      <c r="H32" s="168">
        <f>H30+G32</f>
        <v>9404</v>
      </c>
      <c r="I32" s="169">
        <f t="shared" si="8"/>
        <v>94.04</v>
      </c>
      <c r="J32" s="167">
        <v>3869</v>
      </c>
      <c r="K32" s="168">
        <f t="shared" si="9"/>
        <v>3869</v>
      </c>
      <c r="L32" s="169">
        <f t="shared" si="10"/>
        <v>38.69</v>
      </c>
      <c r="M32" s="167">
        <v>2851</v>
      </c>
      <c r="N32" s="168">
        <f t="shared" si="11"/>
        <v>2851</v>
      </c>
      <c r="O32" s="169">
        <f t="shared" si="12"/>
        <v>28.51</v>
      </c>
      <c r="P32" s="167">
        <v>2845</v>
      </c>
      <c r="Q32" s="168">
        <f t="shared" si="13"/>
        <v>2845</v>
      </c>
      <c r="R32" s="208">
        <f t="shared" si="14"/>
        <v>28.45</v>
      </c>
      <c r="S32" s="227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28"/>
      <c r="AF32" s="239"/>
      <c r="AG32" s="153">
        <v>8.296428873494321</v>
      </c>
      <c r="AI32" s="56">
        <f t="shared" si="1"/>
        <v>58.857932794555516</v>
      </c>
      <c r="AK32" s="56">
        <f t="shared" si="2"/>
        <v>69.683113568694168</v>
      </c>
      <c r="AM32" s="56">
        <f t="shared" si="3"/>
        <v>69.746916205869837</v>
      </c>
    </row>
    <row r="33" spans="1:39" ht="24" customHeight="1" x14ac:dyDescent="0.25">
      <c r="A33" s="152">
        <v>10.1859163578813</v>
      </c>
      <c r="B33" s="139">
        <f t="shared" si="21"/>
        <v>21.5</v>
      </c>
      <c r="C33" s="140">
        <f t="shared" si="22"/>
        <v>0.5</v>
      </c>
      <c r="D33" s="141">
        <f t="shared" si="5"/>
        <v>11.35888828846857</v>
      </c>
      <c r="E33" s="142">
        <f t="shared" si="6"/>
        <v>35.685000000000002</v>
      </c>
      <c r="F33" s="145">
        <f>F$29</f>
        <v>6.7249999999999996</v>
      </c>
      <c r="G33" s="167">
        <v>656</v>
      </c>
      <c r="H33" s="168">
        <f>H30+G33</f>
        <v>9575</v>
      </c>
      <c r="I33" s="169">
        <f t="shared" si="8"/>
        <v>95.75</v>
      </c>
      <c r="J33" s="167">
        <v>3992</v>
      </c>
      <c r="K33" s="168">
        <f t="shared" si="9"/>
        <v>3992</v>
      </c>
      <c r="L33" s="169">
        <f t="shared" si="10"/>
        <v>39.92</v>
      </c>
      <c r="M33" s="167">
        <v>2934</v>
      </c>
      <c r="N33" s="168">
        <f t="shared" si="11"/>
        <v>2934</v>
      </c>
      <c r="O33" s="169">
        <f t="shared" si="12"/>
        <v>29.34</v>
      </c>
      <c r="P33" s="167">
        <v>2959</v>
      </c>
      <c r="Q33" s="168">
        <f t="shared" si="13"/>
        <v>2959</v>
      </c>
      <c r="R33" s="208">
        <f t="shared" si="14"/>
        <v>29.59</v>
      </c>
      <c r="S33" s="227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28"/>
      <c r="AF33" s="239"/>
      <c r="AG33" s="153">
        <v>10.397274122307339</v>
      </c>
      <c r="AI33" s="56">
        <f t="shared" si="1"/>
        <v>58.308093994778069</v>
      </c>
      <c r="AK33" s="56">
        <f t="shared" si="2"/>
        <v>69.357702349869456</v>
      </c>
      <c r="AM33" s="56">
        <f t="shared" si="3"/>
        <v>69.096605744125327</v>
      </c>
    </row>
    <row r="34" spans="1:39" ht="24" customHeight="1" x14ac:dyDescent="0.25">
      <c r="A34" s="152">
        <v>8.2760570407785572</v>
      </c>
      <c r="B34" s="139">
        <f t="shared" si="21"/>
        <v>22</v>
      </c>
      <c r="C34" s="140">
        <f t="shared" si="22"/>
        <v>0.5</v>
      </c>
      <c r="D34" s="141">
        <f t="shared" si="5"/>
        <v>9.2182543038825777</v>
      </c>
      <c r="E34" s="142">
        <f t="shared" si="6"/>
        <v>28.96</v>
      </c>
      <c r="F34" s="145">
        <f>-F$29</f>
        <v>-6.7249999999999996</v>
      </c>
      <c r="G34" s="167">
        <v>615</v>
      </c>
      <c r="H34" s="168">
        <f>H30+G34</f>
        <v>9534</v>
      </c>
      <c r="I34" s="169">
        <f t="shared" si="8"/>
        <v>95.34</v>
      </c>
      <c r="J34" s="167">
        <v>3950</v>
      </c>
      <c r="K34" s="168">
        <f t="shared" si="9"/>
        <v>3950</v>
      </c>
      <c r="L34" s="169">
        <f t="shared" si="10"/>
        <v>39.5</v>
      </c>
      <c r="M34" s="167">
        <v>2895</v>
      </c>
      <c r="N34" s="168">
        <f t="shared" si="11"/>
        <v>2895</v>
      </c>
      <c r="O34" s="169">
        <f t="shared" si="12"/>
        <v>28.95</v>
      </c>
      <c r="P34" s="167">
        <v>2908</v>
      </c>
      <c r="Q34" s="168">
        <f t="shared" si="13"/>
        <v>2908</v>
      </c>
      <c r="R34" s="208">
        <f t="shared" si="14"/>
        <v>29.08</v>
      </c>
      <c r="S34" s="227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28"/>
      <c r="AF34" s="239"/>
      <c r="AG34" s="153">
        <v>8.296428873494321</v>
      </c>
      <c r="AI34" s="56">
        <f t="shared" si="1"/>
        <v>58.569330816026849</v>
      </c>
      <c r="AK34" s="56">
        <f t="shared" si="2"/>
        <v>69.63499056010069</v>
      </c>
      <c r="AM34" s="56">
        <f t="shared" si="3"/>
        <v>69.498636458988884</v>
      </c>
    </row>
    <row r="35" spans="1:39" ht="24" customHeight="1" x14ac:dyDescent="0.25">
      <c r="A35" s="152">
        <v>10.1859163578813</v>
      </c>
      <c r="B35" s="139">
        <f t="shared" si="21"/>
        <v>22.5</v>
      </c>
      <c r="C35" s="140">
        <f t="shared" si="22"/>
        <v>0.5</v>
      </c>
      <c r="D35" s="141">
        <f t="shared" si="5"/>
        <v>11.35888828846857</v>
      </c>
      <c r="E35" s="142">
        <f t="shared" si="6"/>
        <v>35.685000000000002</v>
      </c>
      <c r="F35" s="145">
        <f>F$29</f>
        <v>6.7249999999999996</v>
      </c>
      <c r="G35" s="167">
        <v>746</v>
      </c>
      <c r="H35" s="168">
        <f>H30+G35</f>
        <v>9665</v>
      </c>
      <c r="I35" s="169">
        <f t="shared" si="8"/>
        <v>96.65</v>
      </c>
      <c r="J35" s="167">
        <v>4056</v>
      </c>
      <c r="K35" s="168">
        <f t="shared" si="9"/>
        <v>4056</v>
      </c>
      <c r="L35" s="169">
        <f t="shared" si="10"/>
        <v>40.56</v>
      </c>
      <c r="M35" s="167">
        <v>2951</v>
      </c>
      <c r="N35" s="168">
        <f t="shared" si="11"/>
        <v>2951</v>
      </c>
      <c r="O35" s="169">
        <f t="shared" si="12"/>
        <v>29.51</v>
      </c>
      <c r="P35" s="167">
        <v>2998</v>
      </c>
      <c r="Q35" s="168">
        <f t="shared" si="13"/>
        <v>2998</v>
      </c>
      <c r="R35" s="208">
        <f t="shared" si="14"/>
        <v>29.98</v>
      </c>
      <c r="S35" s="227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28"/>
      <c r="AF35" s="239"/>
      <c r="AG35" s="153">
        <v>10.397274122307339</v>
      </c>
      <c r="AI35" s="56">
        <f t="shared" si="1"/>
        <v>58.034143817899633</v>
      </c>
      <c r="AK35" s="56">
        <f t="shared" si="2"/>
        <v>69.467149508535954</v>
      </c>
      <c r="AM35" s="56">
        <f t="shared" si="3"/>
        <v>68.980858768753222</v>
      </c>
    </row>
    <row r="36" spans="1:39" ht="24" customHeight="1" x14ac:dyDescent="0.25">
      <c r="A36" s="152">
        <v>8.2760570407785572</v>
      </c>
      <c r="B36" s="139">
        <f t="shared" si="21"/>
        <v>23</v>
      </c>
      <c r="C36" s="140">
        <f t="shared" si="22"/>
        <v>0.5</v>
      </c>
      <c r="D36" s="141">
        <f t="shared" si="5"/>
        <v>9.2182543038825777</v>
      </c>
      <c r="E36" s="142">
        <f t="shared" si="6"/>
        <v>28.96</v>
      </c>
      <c r="F36" s="145">
        <f>-F$29</f>
        <v>-6.7249999999999996</v>
      </c>
      <c r="G36" s="167">
        <v>703</v>
      </c>
      <c r="H36" s="168">
        <f>H30+G36</f>
        <v>9622</v>
      </c>
      <c r="I36" s="169">
        <f t="shared" si="8"/>
        <v>96.22</v>
      </c>
      <c r="J36" s="167">
        <v>4012</v>
      </c>
      <c r="K36" s="168">
        <f t="shared" si="9"/>
        <v>4012</v>
      </c>
      <c r="L36" s="169">
        <f t="shared" si="10"/>
        <v>40.119999999999997</v>
      </c>
      <c r="M36" s="167">
        <v>2920</v>
      </c>
      <c r="N36" s="168">
        <f t="shared" si="11"/>
        <v>2920</v>
      </c>
      <c r="O36" s="169">
        <f t="shared" si="12"/>
        <v>29.2</v>
      </c>
      <c r="P36" s="167">
        <v>2945</v>
      </c>
      <c r="Q36" s="168">
        <f t="shared" si="13"/>
        <v>2945</v>
      </c>
      <c r="R36" s="208">
        <f t="shared" si="14"/>
        <v>29.45</v>
      </c>
      <c r="S36" s="227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28"/>
      <c r="AF36" s="239"/>
      <c r="AG36" s="153">
        <v>8.296428873494321</v>
      </c>
      <c r="AI36" s="56">
        <f t="shared" si="1"/>
        <v>58.303886925795055</v>
      </c>
      <c r="AK36" s="56">
        <f t="shared" si="2"/>
        <v>69.652878819372276</v>
      </c>
      <c r="AM36" s="56">
        <f t="shared" si="3"/>
        <v>69.393057576387449</v>
      </c>
    </row>
    <row r="37" spans="1:39" ht="24" customHeight="1" x14ac:dyDescent="0.25">
      <c r="A37" s="152">
        <v>10.1859163578813</v>
      </c>
      <c r="B37" s="139">
        <f t="shared" si="21"/>
        <v>23.5</v>
      </c>
      <c r="C37" s="140">
        <f t="shared" si="22"/>
        <v>0.5</v>
      </c>
      <c r="D37" s="141">
        <f t="shared" si="5"/>
        <v>11.35888828846857</v>
      </c>
      <c r="E37" s="142">
        <f t="shared" si="6"/>
        <v>35.685000000000002</v>
      </c>
      <c r="F37" s="145">
        <f>F$29</f>
        <v>6.7249999999999996</v>
      </c>
      <c r="G37" s="167">
        <v>841</v>
      </c>
      <c r="H37" s="168">
        <f>H30+G37</f>
        <v>9760</v>
      </c>
      <c r="I37" s="169">
        <f t="shared" si="8"/>
        <v>97.6</v>
      </c>
      <c r="J37" s="167">
        <v>4106</v>
      </c>
      <c r="K37" s="168">
        <f t="shared" si="9"/>
        <v>4106</v>
      </c>
      <c r="L37" s="169">
        <f t="shared" si="10"/>
        <v>41.06</v>
      </c>
      <c r="M37" s="167">
        <v>3020</v>
      </c>
      <c r="N37" s="168">
        <f t="shared" si="11"/>
        <v>3020</v>
      </c>
      <c r="O37" s="169">
        <f t="shared" si="12"/>
        <v>30.2</v>
      </c>
      <c r="P37" s="167">
        <v>3019</v>
      </c>
      <c r="Q37" s="168">
        <f t="shared" si="13"/>
        <v>3019</v>
      </c>
      <c r="R37" s="208">
        <f t="shared" si="14"/>
        <v>30.19</v>
      </c>
      <c r="S37" s="227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28"/>
      <c r="AF37" s="239"/>
      <c r="AG37" s="153">
        <v>10.397274122307339</v>
      </c>
      <c r="AI37" s="56">
        <f t="shared" si="1"/>
        <v>57.930327868852451</v>
      </c>
      <c r="AK37" s="56">
        <f t="shared" si="2"/>
        <v>69.057377049180317</v>
      </c>
      <c r="AM37" s="56">
        <f t="shared" si="3"/>
        <v>69.067622950819683</v>
      </c>
    </row>
    <row r="38" spans="1:39" ht="24" customHeight="1" x14ac:dyDescent="0.25">
      <c r="A38" s="152">
        <v>8.2760570407785572</v>
      </c>
      <c r="B38" s="139">
        <f t="shared" si="21"/>
        <v>24</v>
      </c>
      <c r="C38" s="140">
        <f t="shared" si="22"/>
        <v>0.5</v>
      </c>
      <c r="D38" s="141">
        <f t="shared" si="5"/>
        <v>9.2182543038825777</v>
      </c>
      <c r="E38" s="142">
        <f t="shared" si="6"/>
        <v>28.96</v>
      </c>
      <c r="F38" s="145">
        <f>-F$29</f>
        <v>-6.7249999999999996</v>
      </c>
      <c r="G38" s="167">
        <v>805</v>
      </c>
      <c r="H38" s="168">
        <f>H30+G38</f>
        <v>9724</v>
      </c>
      <c r="I38" s="169">
        <f t="shared" si="8"/>
        <v>97.24</v>
      </c>
      <c r="J38" s="167">
        <v>4064</v>
      </c>
      <c r="K38" s="168">
        <f t="shared" si="9"/>
        <v>4064</v>
      </c>
      <c r="L38" s="169">
        <f t="shared" si="10"/>
        <v>40.64</v>
      </c>
      <c r="M38" s="167">
        <v>2980</v>
      </c>
      <c r="N38" s="168">
        <f t="shared" si="11"/>
        <v>2980</v>
      </c>
      <c r="O38" s="169">
        <f t="shared" si="12"/>
        <v>29.8</v>
      </c>
      <c r="P38" s="167">
        <v>2972</v>
      </c>
      <c r="Q38" s="168">
        <f t="shared" si="13"/>
        <v>2972</v>
      </c>
      <c r="R38" s="208">
        <f t="shared" si="14"/>
        <v>29.72</v>
      </c>
      <c r="S38" s="227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28"/>
      <c r="AF38" s="239"/>
      <c r="AG38" s="153">
        <v>8.296428873494321</v>
      </c>
      <c r="AI38" s="56">
        <f t="shared" si="1"/>
        <v>58.206499382969966</v>
      </c>
      <c r="AK38" s="56">
        <f t="shared" si="2"/>
        <v>69.354175236528178</v>
      </c>
      <c r="AM38" s="56">
        <f t="shared" si="3"/>
        <v>69.436445907034141</v>
      </c>
    </row>
    <row r="39" spans="1:39" ht="24" customHeight="1" x14ac:dyDescent="0.25">
      <c r="A39" s="152">
        <v>10.1859163578813</v>
      </c>
      <c r="B39" s="139">
        <f t="shared" si="21"/>
        <v>24.5</v>
      </c>
      <c r="C39" s="140">
        <f t="shared" si="22"/>
        <v>0.5</v>
      </c>
      <c r="D39" s="141">
        <f t="shared" si="5"/>
        <v>11.35888828846857</v>
      </c>
      <c r="E39" s="142">
        <f t="shared" si="6"/>
        <v>35.685000000000002</v>
      </c>
      <c r="F39" s="145">
        <f>F$29</f>
        <v>6.7249999999999996</v>
      </c>
      <c r="G39" s="167">
        <v>951</v>
      </c>
      <c r="H39" s="168">
        <f>H30+G39</f>
        <v>9870</v>
      </c>
      <c r="I39" s="169">
        <f t="shared" si="8"/>
        <v>98.7</v>
      </c>
      <c r="J39" s="167">
        <v>4145</v>
      </c>
      <c r="K39" s="168">
        <f t="shared" si="9"/>
        <v>4145</v>
      </c>
      <c r="L39" s="169">
        <f t="shared" si="10"/>
        <v>41.45</v>
      </c>
      <c r="M39" s="167">
        <v>3060</v>
      </c>
      <c r="N39" s="168">
        <f t="shared" si="11"/>
        <v>3060</v>
      </c>
      <c r="O39" s="169">
        <f t="shared" si="12"/>
        <v>30.6</v>
      </c>
      <c r="P39" s="167">
        <v>3072</v>
      </c>
      <c r="Q39" s="168">
        <f t="shared" si="13"/>
        <v>3072</v>
      </c>
      <c r="R39" s="208">
        <f t="shared" si="14"/>
        <v>30.72</v>
      </c>
      <c r="S39" s="227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28"/>
      <c r="AF39" s="239"/>
      <c r="AG39" s="153">
        <v>10.397274122307339</v>
      </c>
      <c r="AI39" s="56">
        <f t="shared" si="1"/>
        <v>58.004052684903748</v>
      </c>
      <c r="AK39" s="56">
        <f t="shared" si="2"/>
        <v>68.99696048632218</v>
      </c>
      <c r="AM39" s="56">
        <f t="shared" si="3"/>
        <v>68.875379939209722</v>
      </c>
    </row>
    <row r="40" spans="1:39" ht="24" customHeight="1" x14ac:dyDescent="0.25">
      <c r="A40" s="152">
        <v>8.2760570407785572</v>
      </c>
      <c r="B40" s="139">
        <f t="shared" si="21"/>
        <v>25</v>
      </c>
      <c r="C40" s="140">
        <f t="shared" si="22"/>
        <v>0.5</v>
      </c>
      <c r="D40" s="141">
        <f t="shared" si="5"/>
        <v>9.2182543038825777</v>
      </c>
      <c r="E40" s="142">
        <f t="shared" si="6"/>
        <v>28.96</v>
      </c>
      <c r="F40" s="145">
        <f>-F$29</f>
        <v>-6.7249999999999996</v>
      </c>
      <c r="G40" s="167">
        <v>920</v>
      </c>
      <c r="H40" s="168">
        <f>H30+G40</f>
        <v>9839</v>
      </c>
      <c r="I40" s="169">
        <f t="shared" si="8"/>
        <v>98.39</v>
      </c>
      <c r="J40" s="167">
        <v>4106</v>
      </c>
      <c r="K40" s="168">
        <f t="shared" si="9"/>
        <v>4106</v>
      </c>
      <c r="L40" s="169">
        <f t="shared" si="10"/>
        <v>41.06</v>
      </c>
      <c r="M40" s="167">
        <v>3021</v>
      </c>
      <c r="N40" s="168">
        <f t="shared" si="11"/>
        <v>3021</v>
      </c>
      <c r="O40" s="169">
        <f t="shared" si="12"/>
        <v>30.21</v>
      </c>
      <c r="P40" s="167">
        <v>3022</v>
      </c>
      <c r="Q40" s="168">
        <f t="shared" si="13"/>
        <v>3022</v>
      </c>
      <c r="R40" s="208">
        <f t="shared" si="14"/>
        <v>30.22</v>
      </c>
      <c r="S40" s="227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28"/>
      <c r="AF40" s="239"/>
      <c r="AG40" s="153">
        <v>8.296428873494321</v>
      </c>
      <c r="AI40" s="56">
        <f t="shared" si="1"/>
        <v>58.268116678524237</v>
      </c>
      <c r="AK40" s="56">
        <f t="shared" si="2"/>
        <v>69.295660128061797</v>
      </c>
      <c r="AM40" s="56">
        <f t="shared" si="3"/>
        <v>69.285496493546091</v>
      </c>
    </row>
    <row r="41" spans="1:39" ht="24" customHeight="1" x14ac:dyDescent="0.25">
      <c r="A41" s="152">
        <v>10.1859163578813</v>
      </c>
      <c r="B41" s="139">
        <f t="shared" si="21"/>
        <v>25.5</v>
      </c>
      <c r="C41" s="140">
        <f t="shared" si="22"/>
        <v>0.5</v>
      </c>
      <c r="D41" s="141">
        <f t="shared" si="5"/>
        <v>11.35888828846857</v>
      </c>
      <c r="E41" s="142">
        <f t="shared" si="6"/>
        <v>35.685000000000002</v>
      </c>
      <c r="F41" s="145">
        <f>F$29</f>
        <v>6.7249999999999996</v>
      </c>
      <c r="G41" s="167">
        <v>1030</v>
      </c>
      <c r="H41" s="168">
        <f>H30+G41</f>
        <v>9949</v>
      </c>
      <c r="I41" s="169">
        <f t="shared" si="8"/>
        <v>99.49</v>
      </c>
      <c r="J41" s="167">
        <v>4224</v>
      </c>
      <c r="K41" s="168">
        <f t="shared" si="9"/>
        <v>4224</v>
      </c>
      <c r="L41" s="169">
        <f t="shared" si="10"/>
        <v>42.24</v>
      </c>
      <c r="M41" s="167">
        <v>3076</v>
      </c>
      <c r="N41" s="168">
        <f t="shared" si="11"/>
        <v>3076</v>
      </c>
      <c r="O41" s="169">
        <f t="shared" si="12"/>
        <v>30.76</v>
      </c>
      <c r="P41" s="167">
        <v>3101</v>
      </c>
      <c r="Q41" s="168">
        <f t="shared" si="13"/>
        <v>3101</v>
      </c>
      <c r="R41" s="208">
        <f t="shared" si="14"/>
        <v>31.01</v>
      </c>
      <c r="S41" s="227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28"/>
      <c r="AF41" s="239"/>
      <c r="AG41" s="153">
        <v>10.397274122307339</v>
      </c>
      <c r="AI41" s="56">
        <f t="shared" si="1"/>
        <v>57.543471705699062</v>
      </c>
      <c r="AK41" s="56">
        <f t="shared" si="2"/>
        <v>69.082319831138804</v>
      </c>
      <c r="AM41" s="56">
        <f t="shared" si="3"/>
        <v>68.831038295306058</v>
      </c>
    </row>
    <row r="42" spans="1:39" ht="24" customHeight="1" x14ac:dyDescent="0.25">
      <c r="A42" s="152">
        <v>8.2760570407785572</v>
      </c>
      <c r="B42" s="139">
        <f t="shared" si="21"/>
        <v>26</v>
      </c>
      <c r="C42" s="140">
        <f t="shared" si="22"/>
        <v>0.5</v>
      </c>
      <c r="D42" s="141">
        <f t="shared" si="5"/>
        <v>9.2182543038825777</v>
      </c>
      <c r="E42" s="142">
        <f t="shared" si="6"/>
        <v>28.96</v>
      </c>
      <c r="F42" s="145">
        <f>-F$29</f>
        <v>-6.7249999999999996</v>
      </c>
      <c r="G42" s="167">
        <v>994</v>
      </c>
      <c r="H42" s="168">
        <f>H30+G42</f>
        <v>9913</v>
      </c>
      <c r="I42" s="169">
        <f t="shared" si="8"/>
        <v>99.13</v>
      </c>
      <c r="J42" s="167">
        <v>4189</v>
      </c>
      <c r="K42" s="168">
        <f t="shared" si="9"/>
        <v>4189</v>
      </c>
      <c r="L42" s="169">
        <f t="shared" si="10"/>
        <v>41.89</v>
      </c>
      <c r="M42" s="167">
        <v>3040</v>
      </c>
      <c r="N42" s="168">
        <f t="shared" si="11"/>
        <v>3040</v>
      </c>
      <c r="O42" s="169">
        <f t="shared" si="12"/>
        <v>30.4</v>
      </c>
      <c r="P42" s="167">
        <v>3048</v>
      </c>
      <c r="Q42" s="168">
        <f t="shared" si="13"/>
        <v>3048</v>
      </c>
      <c r="R42" s="208">
        <f t="shared" si="14"/>
        <v>30.48</v>
      </c>
      <c r="S42" s="227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28"/>
      <c r="AF42" s="239"/>
      <c r="AG42" s="153">
        <v>8.296428873494321</v>
      </c>
      <c r="AI42" s="56">
        <f t="shared" si="1"/>
        <v>57.742358519116308</v>
      </c>
      <c r="AK42" s="56">
        <f t="shared" si="2"/>
        <v>69.333198829819423</v>
      </c>
      <c r="AM42" s="56">
        <f t="shared" si="3"/>
        <v>69.252496721476845</v>
      </c>
    </row>
    <row r="43" spans="1:39" ht="24" customHeight="1" x14ac:dyDescent="0.25">
      <c r="A43" s="152">
        <v>10.1859163578813</v>
      </c>
      <c r="B43" s="139">
        <f t="shared" si="21"/>
        <v>26.5</v>
      </c>
      <c r="C43" s="140">
        <f t="shared" si="22"/>
        <v>0.5</v>
      </c>
      <c r="D43" s="141">
        <f t="shared" si="5"/>
        <v>11.35888828846857</v>
      </c>
      <c r="E43" s="142">
        <f t="shared" si="6"/>
        <v>35.685000000000002</v>
      </c>
      <c r="F43" s="145">
        <f>F$29</f>
        <v>6.7249999999999996</v>
      </c>
      <c r="G43" s="167">
        <v>1084</v>
      </c>
      <c r="H43" s="168">
        <f>H30+G43</f>
        <v>10003</v>
      </c>
      <c r="I43" s="169">
        <f t="shared" si="8"/>
        <v>100.03</v>
      </c>
      <c r="J43" s="167">
        <v>4269</v>
      </c>
      <c r="K43" s="168">
        <f t="shared" si="9"/>
        <v>4269</v>
      </c>
      <c r="L43" s="169">
        <f t="shared" si="10"/>
        <v>42.69</v>
      </c>
      <c r="M43" s="167">
        <v>3089</v>
      </c>
      <c r="N43" s="168">
        <f t="shared" si="11"/>
        <v>3089</v>
      </c>
      <c r="O43" s="169">
        <f t="shared" si="12"/>
        <v>30.89</v>
      </c>
      <c r="P43" s="167">
        <v>3119</v>
      </c>
      <c r="Q43" s="168">
        <f t="shared" si="13"/>
        <v>3119</v>
      </c>
      <c r="R43" s="208">
        <f t="shared" si="14"/>
        <v>31.19</v>
      </c>
      <c r="S43" s="227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28"/>
      <c r="AF43" s="239"/>
      <c r="AG43" s="153">
        <v>10.397274122307339</v>
      </c>
      <c r="AI43" s="56">
        <f t="shared" si="1"/>
        <v>57.322803159052285</v>
      </c>
      <c r="AK43" s="56">
        <f t="shared" si="2"/>
        <v>69.119264220733783</v>
      </c>
      <c r="AM43" s="56">
        <f t="shared" si="3"/>
        <v>68.819354193741873</v>
      </c>
    </row>
    <row r="44" spans="1:39" ht="24" customHeight="1" x14ac:dyDescent="0.25">
      <c r="A44" s="152">
        <v>8.2760570407785572</v>
      </c>
      <c r="B44" s="139">
        <f t="shared" si="21"/>
        <v>27</v>
      </c>
      <c r="C44" s="140">
        <f t="shared" si="22"/>
        <v>0.5</v>
      </c>
      <c r="D44" s="141">
        <f t="shared" si="5"/>
        <v>9.2182543038825777</v>
      </c>
      <c r="E44" s="142">
        <f t="shared" si="6"/>
        <v>28.96</v>
      </c>
      <c r="F44" s="145">
        <f>-F$29</f>
        <v>-6.7249999999999996</v>
      </c>
      <c r="G44" s="167">
        <v>1044</v>
      </c>
      <c r="H44" s="168">
        <f>H30+G44</f>
        <v>9963</v>
      </c>
      <c r="I44" s="169">
        <f t="shared" si="8"/>
        <v>99.63</v>
      </c>
      <c r="J44" s="167">
        <v>4225</v>
      </c>
      <c r="K44" s="168">
        <f t="shared" si="9"/>
        <v>4225</v>
      </c>
      <c r="L44" s="169">
        <f t="shared" si="10"/>
        <v>42.25</v>
      </c>
      <c r="M44" s="167">
        <v>3051</v>
      </c>
      <c r="N44" s="168">
        <f t="shared" si="11"/>
        <v>3051</v>
      </c>
      <c r="O44" s="169">
        <f t="shared" si="12"/>
        <v>30.51</v>
      </c>
      <c r="P44" s="167">
        <v>3070</v>
      </c>
      <c r="Q44" s="168">
        <f t="shared" si="13"/>
        <v>3070</v>
      </c>
      <c r="R44" s="208">
        <f t="shared" si="14"/>
        <v>30.7</v>
      </c>
      <c r="S44" s="227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28"/>
      <c r="AF44" s="239"/>
      <c r="AG44" s="153">
        <v>8.296428873494321</v>
      </c>
      <c r="AI44" s="56">
        <f t="shared" si="1"/>
        <v>57.593094449463017</v>
      </c>
      <c r="AK44" s="56">
        <f t="shared" si="2"/>
        <v>69.376693766937663</v>
      </c>
      <c r="AM44" s="56">
        <f t="shared" si="3"/>
        <v>69.185988156177856</v>
      </c>
    </row>
    <row r="45" spans="1:39" ht="24" customHeight="1" x14ac:dyDescent="0.25">
      <c r="A45" s="152">
        <v>3.1830988618379066</v>
      </c>
      <c r="B45" s="139">
        <f t="shared" si="21"/>
        <v>28</v>
      </c>
      <c r="C45" s="140">
        <f t="shared" ref="C45:C61" si="23">C$9</f>
        <v>1</v>
      </c>
      <c r="D45" s="141">
        <f t="shared" si="5"/>
        <v>3.1640002686668787</v>
      </c>
      <c r="E45" s="142">
        <f t="shared" si="6"/>
        <v>9.9399999999999977</v>
      </c>
      <c r="F45" s="145">
        <f>-(SUM(F24:F27))</f>
        <v>-19.020000000000003</v>
      </c>
      <c r="G45" s="163">
        <v>745</v>
      </c>
      <c r="H45" s="164">
        <f>H30+G45</f>
        <v>9664</v>
      </c>
      <c r="I45" s="165">
        <f t="shared" si="8"/>
        <v>96.64</v>
      </c>
      <c r="J45" s="163">
        <v>3750</v>
      </c>
      <c r="K45" s="164">
        <f t="shared" si="9"/>
        <v>3750</v>
      </c>
      <c r="L45" s="165">
        <f t="shared" si="10"/>
        <v>37.5</v>
      </c>
      <c r="M45" s="163">
        <v>2608</v>
      </c>
      <c r="N45" s="164">
        <f>M45</f>
        <v>2608</v>
      </c>
      <c r="O45" s="165">
        <f t="shared" si="12"/>
        <v>26.08</v>
      </c>
      <c r="P45" s="163">
        <v>2640</v>
      </c>
      <c r="Q45" s="164">
        <f t="shared" si="13"/>
        <v>2640</v>
      </c>
      <c r="R45" s="206">
        <f t="shared" si="14"/>
        <v>26.4</v>
      </c>
      <c r="S45" s="227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28"/>
      <c r="AF45" s="239"/>
      <c r="AG45" s="153">
        <v>3.0201242001118058</v>
      </c>
      <c r="AH45" s="56">
        <f>AVERAGE(AI45:AI53)</f>
        <v>59.257958054140204</v>
      </c>
      <c r="AI45" s="56">
        <f t="shared" si="1"/>
        <v>61.19619205298013</v>
      </c>
      <c r="AJ45" s="56">
        <f>AVERAGE(AK45:AK53)</f>
        <v>71.086864341830079</v>
      </c>
      <c r="AK45" s="56">
        <f t="shared" si="2"/>
        <v>73.013245033112582</v>
      </c>
      <c r="AL45" s="56">
        <f>AVERAGE(AM45:AM53)</f>
        <v>71.253874603605368</v>
      </c>
      <c r="AM45" s="56">
        <f t="shared" si="3"/>
        <v>72.682119205298022</v>
      </c>
    </row>
    <row r="46" spans="1:39" ht="24" customHeight="1" x14ac:dyDescent="0.25">
      <c r="A46" s="152">
        <v>3.1830988618379066</v>
      </c>
      <c r="B46" s="135">
        <f t="shared" si="21"/>
        <v>31</v>
      </c>
      <c r="C46" s="136">
        <f>C28</f>
        <v>3</v>
      </c>
      <c r="D46" s="137">
        <f t="shared" si="5"/>
        <v>4.2246088094312695</v>
      </c>
      <c r="E46" s="138">
        <f t="shared" si="6"/>
        <v>13.271999999999998</v>
      </c>
      <c r="F46" s="154">
        <f>1.644+1.688</f>
        <v>3.3319999999999999</v>
      </c>
      <c r="G46" s="167">
        <v>745</v>
      </c>
      <c r="H46" s="168">
        <f>H30+G46</f>
        <v>9664</v>
      </c>
      <c r="I46" s="169">
        <f t="shared" si="8"/>
        <v>96.64</v>
      </c>
      <c r="J46" s="167">
        <v>29</v>
      </c>
      <c r="K46" s="168">
        <f>K45+J46</f>
        <v>3779</v>
      </c>
      <c r="L46" s="169">
        <f t="shared" si="10"/>
        <v>37.79</v>
      </c>
      <c r="M46" s="167">
        <v>0</v>
      </c>
      <c r="N46" s="168">
        <f>N45+M46</f>
        <v>2608</v>
      </c>
      <c r="O46" s="169">
        <f t="shared" si="12"/>
        <v>26.08</v>
      </c>
      <c r="P46" s="167">
        <v>0</v>
      </c>
      <c r="Q46" s="168">
        <f>Q45+P46</f>
        <v>2640</v>
      </c>
      <c r="R46" s="208">
        <f t="shared" si="14"/>
        <v>26.4</v>
      </c>
      <c r="S46" s="227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28"/>
      <c r="AF46" s="239"/>
      <c r="AG46" s="153">
        <v>4.0769130222419907</v>
      </c>
      <c r="AI46" s="56">
        <f t="shared" si="1"/>
        <v>60.89610927152318</v>
      </c>
      <c r="AK46" s="56">
        <f t="shared" si="2"/>
        <v>73.013245033112582</v>
      </c>
      <c r="AM46" s="56">
        <f t="shared" si="3"/>
        <v>72.682119205298022</v>
      </c>
    </row>
    <row r="47" spans="1:39" ht="24" customHeight="1" x14ac:dyDescent="0.25">
      <c r="A47" s="152">
        <v>4.45633840657307</v>
      </c>
      <c r="B47" s="135">
        <f t="shared" si="21"/>
        <v>32</v>
      </c>
      <c r="C47" s="136">
        <f t="shared" si="23"/>
        <v>1</v>
      </c>
      <c r="D47" s="137">
        <f t="shared" si="5"/>
        <v>5.2979497456430114</v>
      </c>
      <c r="E47" s="138">
        <f t="shared" si="6"/>
        <v>16.643999999999998</v>
      </c>
      <c r="F47" s="144">
        <v>3.3719999999999999</v>
      </c>
      <c r="G47" s="167">
        <v>780</v>
      </c>
      <c r="H47" s="168">
        <f>H30+G47</f>
        <v>9699</v>
      </c>
      <c r="I47" s="169">
        <f t="shared" si="8"/>
        <v>96.99</v>
      </c>
      <c r="J47" s="167">
        <v>78</v>
      </c>
      <c r="K47" s="168">
        <f>K45+J47</f>
        <v>3828</v>
      </c>
      <c r="L47" s="169">
        <f t="shared" si="10"/>
        <v>38.28</v>
      </c>
      <c r="M47" s="167">
        <v>1</v>
      </c>
      <c r="N47" s="168">
        <f>N45+M47</f>
        <v>2609</v>
      </c>
      <c r="O47" s="169">
        <f t="shared" si="12"/>
        <v>26.09</v>
      </c>
      <c r="P47" s="167">
        <v>1</v>
      </c>
      <c r="Q47" s="168">
        <f>Q45+P47</f>
        <v>2641</v>
      </c>
      <c r="R47" s="208">
        <f t="shared" si="14"/>
        <v>26.41</v>
      </c>
      <c r="S47" s="227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28"/>
      <c r="AF47" s="239"/>
      <c r="AG47" s="153">
        <v>5.133701844372176</v>
      </c>
      <c r="AI47" s="56">
        <f t="shared" si="1"/>
        <v>60.53201360965047</v>
      </c>
      <c r="AK47" s="56">
        <f t="shared" si="2"/>
        <v>73.100319620579441</v>
      </c>
      <c r="AM47" s="56">
        <f t="shared" si="3"/>
        <v>72.770388699865975</v>
      </c>
    </row>
    <row r="48" spans="1:39" ht="24" customHeight="1" x14ac:dyDescent="0.25">
      <c r="A48" s="152">
        <v>5.7295779513082312</v>
      </c>
      <c r="B48" s="135">
        <f t="shared" si="21"/>
        <v>33</v>
      </c>
      <c r="C48" s="136">
        <f t="shared" si="23"/>
        <v>1</v>
      </c>
      <c r="D48" s="137">
        <f t="shared" si="5"/>
        <v>6.3770202598060619</v>
      </c>
      <c r="E48" s="138">
        <f t="shared" si="6"/>
        <v>20.033999999999999</v>
      </c>
      <c r="F48" s="144">
        <v>3.39</v>
      </c>
      <c r="G48" s="167">
        <v>826</v>
      </c>
      <c r="H48" s="168">
        <f>H30+G48</f>
        <v>9745</v>
      </c>
      <c r="I48" s="169">
        <f t="shared" si="8"/>
        <v>97.45</v>
      </c>
      <c r="J48" s="167">
        <v>172</v>
      </c>
      <c r="K48" s="168">
        <f>K45+J48</f>
        <v>3922</v>
      </c>
      <c r="L48" s="169">
        <f t="shared" si="10"/>
        <v>39.22</v>
      </c>
      <c r="M48" s="167">
        <v>68</v>
      </c>
      <c r="N48" s="168">
        <f>N45+M48</f>
        <v>2676</v>
      </c>
      <c r="O48" s="169">
        <f t="shared" si="12"/>
        <v>26.76</v>
      </c>
      <c r="P48" s="167">
        <v>61</v>
      </c>
      <c r="Q48" s="168">
        <f>Q45+P48</f>
        <v>2701</v>
      </c>
      <c r="R48" s="208">
        <f t="shared" si="14"/>
        <v>27.01</v>
      </c>
      <c r="S48" s="227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28"/>
      <c r="AF48" s="239"/>
      <c r="AG48" s="153">
        <v>6.2032230619497124</v>
      </c>
      <c r="AI48" s="56">
        <f t="shared" si="1"/>
        <v>59.753719856336581</v>
      </c>
      <c r="AK48" s="56">
        <f t="shared" si="2"/>
        <v>72.539763981528992</v>
      </c>
      <c r="AM48" s="56">
        <f t="shared" si="3"/>
        <v>72.283222165212933</v>
      </c>
    </row>
    <row r="49" spans="1:39" ht="24" customHeight="1" x14ac:dyDescent="0.25">
      <c r="A49" s="152">
        <v>7.0028174960433942</v>
      </c>
      <c r="B49" s="135">
        <f t="shared" si="21"/>
        <v>34</v>
      </c>
      <c r="C49" s="136">
        <f t="shared" si="23"/>
        <v>1</v>
      </c>
      <c r="D49" s="137">
        <f t="shared" si="5"/>
        <v>7.4586372530585825</v>
      </c>
      <c r="E49" s="138">
        <f t="shared" si="6"/>
        <v>23.431999999999999</v>
      </c>
      <c r="F49" s="144">
        <v>3.3980000000000001</v>
      </c>
      <c r="G49" s="167">
        <v>872</v>
      </c>
      <c r="H49" s="168">
        <f>H30+G49</f>
        <v>9791</v>
      </c>
      <c r="I49" s="169">
        <f t="shared" si="8"/>
        <v>97.91</v>
      </c>
      <c r="J49" s="167">
        <v>250</v>
      </c>
      <c r="K49" s="168">
        <f>K45+J49</f>
        <v>4000</v>
      </c>
      <c r="L49" s="169">
        <f t="shared" si="10"/>
        <v>40</v>
      </c>
      <c r="M49" s="167">
        <v>159</v>
      </c>
      <c r="N49" s="168">
        <f>N45+M49</f>
        <v>2767</v>
      </c>
      <c r="O49" s="169">
        <f t="shared" si="12"/>
        <v>27.67</v>
      </c>
      <c r="P49" s="167">
        <v>130</v>
      </c>
      <c r="Q49" s="168">
        <f>Q45+P49</f>
        <v>2770</v>
      </c>
      <c r="R49" s="208">
        <f t="shared" si="14"/>
        <v>27.7</v>
      </c>
      <c r="S49" s="227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28"/>
      <c r="AF49" s="239"/>
      <c r="AG49" s="153">
        <v>7.2727442795272488</v>
      </c>
      <c r="AI49" s="56">
        <f t="shared" si="1"/>
        <v>59.14615463180472</v>
      </c>
      <c r="AK49" s="56">
        <f t="shared" si="2"/>
        <v>71.739352466550912</v>
      </c>
      <c r="AM49" s="56">
        <f t="shared" si="3"/>
        <v>71.708712082524755</v>
      </c>
    </row>
    <row r="50" spans="1:39" ht="24" customHeight="1" x14ac:dyDescent="0.25">
      <c r="A50" s="152">
        <v>8.2760570407785572</v>
      </c>
      <c r="B50" s="135">
        <f t="shared" si="21"/>
        <v>35</v>
      </c>
      <c r="C50" s="136">
        <f t="shared" si="23"/>
        <v>1</v>
      </c>
      <c r="D50" s="137">
        <f t="shared" si="5"/>
        <v>9.1189416193932349</v>
      </c>
      <c r="E50" s="138">
        <f t="shared" si="6"/>
        <v>28.648</v>
      </c>
      <c r="F50" s="144">
        <v>5.2160000000000002</v>
      </c>
      <c r="G50" s="167">
        <v>986</v>
      </c>
      <c r="H50" s="168">
        <f>H30+G50</f>
        <v>9905</v>
      </c>
      <c r="I50" s="169">
        <f t="shared" si="8"/>
        <v>99.05</v>
      </c>
      <c r="J50" s="167">
        <v>400</v>
      </c>
      <c r="K50" s="168">
        <f>K45+J50</f>
        <v>4150</v>
      </c>
      <c r="L50" s="169">
        <f t="shared" si="10"/>
        <v>41.5</v>
      </c>
      <c r="M50" s="167">
        <v>316</v>
      </c>
      <c r="N50" s="168">
        <f>N45+M50</f>
        <v>2924</v>
      </c>
      <c r="O50" s="169">
        <f t="shared" si="12"/>
        <v>29.24</v>
      </c>
      <c r="P50" s="167">
        <v>267</v>
      </c>
      <c r="Q50" s="168">
        <f>Q45+P50</f>
        <v>2907</v>
      </c>
      <c r="R50" s="208">
        <f t="shared" si="14"/>
        <v>29.07</v>
      </c>
      <c r="S50" s="227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28"/>
      <c r="AF50" s="239"/>
      <c r="AG50" s="153">
        <v>8.3499049343731961</v>
      </c>
      <c r="AI50" s="56">
        <f t="shared" si="1"/>
        <v>58.101968702675421</v>
      </c>
      <c r="AK50" s="56">
        <f t="shared" si="2"/>
        <v>70.479555779909134</v>
      </c>
      <c r="AM50" s="56">
        <f t="shared" si="3"/>
        <v>70.651186269560824</v>
      </c>
    </row>
    <row r="51" spans="1:39" ht="24" customHeight="1" x14ac:dyDescent="0.25">
      <c r="A51" s="152">
        <v>9.5492965855137193</v>
      </c>
      <c r="B51" s="135">
        <f t="shared" si="21"/>
        <v>36</v>
      </c>
      <c r="C51" s="136">
        <f t="shared" si="23"/>
        <v>1</v>
      </c>
      <c r="D51" s="137">
        <f t="shared" si="5"/>
        <v>11.259575603979226</v>
      </c>
      <c r="E51" s="138">
        <f t="shared" si="6"/>
        <v>35.372999999999998</v>
      </c>
      <c r="F51" s="144">
        <v>6.7249999999999996</v>
      </c>
      <c r="G51" s="167">
        <v>1288</v>
      </c>
      <c r="H51" s="168">
        <f>H30+G51</f>
        <v>10207</v>
      </c>
      <c r="I51" s="169">
        <f t="shared" si="8"/>
        <v>102.07</v>
      </c>
      <c r="J51" s="167">
        <v>627</v>
      </c>
      <c r="K51" s="168">
        <f>K45+J51</f>
        <v>4377</v>
      </c>
      <c r="L51" s="169">
        <f t="shared" si="10"/>
        <v>43.77</v>
      </c>
      <c r="M51" s="167">
        <v>577</v>
      </c>
      <c r="N51" s="168">
        <f>N45+M51</f>
        <v>3185</v>
      </c>
      <c r="O51" s="169">
        <f t="shared" si="12"/>
        <v>31.85</v>
      </c>
      <c r="P51" s="167">
        <v>453</v>
      </c>
      <c r="Q51" s="168">
        <f>Q45+P51</f>
        <v>3093</v>
      </c>
      <c r="R51" s="208">
        <f t="shared" si="14"/>
        <v>30.93</v>
      </c>
      <c r="S51" s="227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28"/>
      <c r="AF51" s="239"/>
      <c r="AG51" s="153">
        <v>9.4296120683086144</v>
      </c>
      <c r="AI51" s="56">
        <f t="shared" si="1"/>
        <v>57.117664347996467</v>
      </c>
      <c r="AK51" s="56">
        <f t="shared" si="2"/>
        <v>68.795924365631436</v>
      </c>
      <c r="AM51" s="56">
        <f t="shared" si="3"/>
        <v>69.697266581757603</v>
      </c>
    </row>
    <row r="52" spans="1:39" ht="24" customHeight="1" x14ac:dyDescent="0.25">
      <c r="A52" s="152">
        <v>10.822536130248883</v>
      </c>
      <c r="B52" s="135">
        <f t="shared" si="21"/>
        <v>37</v>
      </c>
      <c r="C52" s="136">
        <f t="shared" si="23"/>
        <v>1</v>
      </c>
      <c r="D52" s="137">
        <f t="shared" si="5"/>
        <v>13.501113822485481</v>
      </c>
      <c r="E52" s="138">
        <f t="shared" si="6"/>
        <v>42.414999999999999</v>
      </c>
      <c r="F52" s="144">
        <v>7.0419999999999998</v>
      </c>
      <c r="G52" s="167">
        <v>2386</v>
      </c>
      <c r="H52" s="168">
        <f>H30+G52</f>
        <v>11305</v>
      </c>
      <c r="I52" s="169">
        <f t="shared" si="8"/>
        <v>113.05</v>
      </c>
      <c r="J52" s="167">
        <v>1038</v>
      </c>
      <c r="K52" s="168">
        <f>K45+J52</f>
        <v>4788</v>
      </c>
      <c r="L52" s="169">
        <f t="shared" si="10"/>
        <v>47.88</v>
      </c>
      <c r="M52" s="167">
        <v>976</v>
      </c>
      <c r="N52" s="168">
        <f>N45+M52</f>
        <v>3584</v>
      </c>
      <c r="O52" s="169">
        <f t="shared" si="12"/>
        <v>35.840000000000003</v>
      </c>
      <c r="P52" s="167">
        <v>822</v>
      </c>
      <c r="Q52" s="168">
        <f>Q45+P52</f>
        <v>3462</v>
      </c>
      <c r="R52" s="208">
        <f t="shared" si="14"/>
        <v>34.619999999999997</v>
      </c>
      <c r="S52" s="227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28"/>
      <c r="AF52" s="239"/>
      <c r="AG52" s="153">
        <v>11.522817879853221</v>
      </c>
      <c r="AI52" s="56">
        <f t="shared" si="1"/>
        <v>57.647058823529406</v>
      </c>
      <c r="AK52" s="56">
        <f t="shared" si="2"/>
        <v>68.297213622291011</v>
      </c>
      <c r="AM52" s="56">
        <f t="shared" si="3"/>
        <v>69.376382131800099</v>
      </c>
    </row>
    <row r="53" spans="1:39" ht="24" customHeight="1" x14ac:dyDescent="0.25">
      <c r="A53" s="152">
        <v>12.095775674984045</v>
      </c>
      <c r="B53" s="135">
        <f t="shared" si="21"/>
        <v>38</v>
      </c>
      <c r="C53" s="136">
        <f t="shared" si="23"/>
        <v>1</v>
      </c>
      <c r="D53" s="137">
        <f t="shared" si="5"/>
        <v>15.862973177969208</v>
      </c>
      <c r="E53" s="138">
        <f t="shared" si="6"/>
        <v>49.835000000000001</v>
      </c>
      <c r="F53" s="144">
        <v>7.42</v>
      </c>
      <c r="G53" s="171">
        <v>4249</v>
      </c>
      <c r="H53" s="172">
        <f>H30+G53</f>
        <v>13168</v>
      </c>
      <c r="I53" s="173">
        <f t="shared" si="8"/>
        <v>131.68</v>
      </c>
      <c r="J53" s="167">
        <v>1658</v>
      </c>
      <c r="K53" s="168">
        <f>K45+J53</f>
        <v>5408</v>
      </c>
      <c r="L53" s="169">
        <f t="shared" si="10"/>
        <v>54.08</v>
      </c>
      <c r="M53" s="167">
        <v>1500</v>
      </c>
      <c r="N53" s="168">
        <f>N45+M53</f>
        <v>4108</v>
      </c>
      <c r="O53" s="169">
        <f t="shared" si="12"/>
        <v>41.08</v>
      </c>
      <c r="P53" s="167">
        <v>1385</v>
      </c>
      <c r="Q53" s="168">
        <f>Q45+P53</f>
        <v>4025</v>
      </c>
      <c r="R53" s="208">
        <f t="shared" si="14"/>
        <v>40.25</v>
      </c>
      <c r="S53" s="227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28"/>
      <c r="AF53" s="239"/>
      <c r="AG53" s="153">
        <v>13.623663128666241</v>
      </c>
      <c r="AI53" s="56">
        <f>100*(I53-L53)/I53</f>
        <v>58.930741190765495</v>
      </c>
      <c r="AK53" s="56">
        <f t="shared" si="2"/>
        <v>68.803159173754551</v>
      </c>
      <c r="AM53" s="56">
        <f t="shared" si="3"/>
        <v>69.433475091130006</v>
      </c>
    </row>
    <row r="54" spans="1:39" ht="24" customHeight="1" x14ac:dyDescent="0.25">
      <c r="A54" s="152">
        <v>13.369015219719207</v>
      </c>
      <c r="B54" s="135">
        <f t="shared" si="21"/>
        <v>39</v>
      </c>
      <c r="C54" s="136">
        <f t="shared" si="23"/>
        <v>1</v>
      </c>
      <c r="D54" s="137">
        <f t="shared" si="5"/>
        <v>18.483936780806541</v>
      </c>
      <c r="E54" s="138">
        <f t="shared" si="6"/>
        <v>58.069000000000003</v>
      </c>
      <c r="F54" s="144">
        <v>8.234</v>
      </c>
      <c r="G54" s="170"/>
      <c r="H54" s="168"/>
      <c r="I54" s="169"/>
      <c r="J54" s="167">
        <v>2515</v>
      </c>
      <c r="K54" s="168">
        <f>K45+J54</f>
        <v>6265</v>
      </c>
      <c r="L54" s="169">
        <f t="shared" si="10"/>
        <v>62.65</v>
      </c>
      <c r="M54" s="167">
        <v>1790</v>
      </c>
      <c r="N54" s="168">
        <f>N45+M54</f>
        <v>4398</v>
      </c>
      <c r="O54" s="169">
        <f t="shared" si="12"/>
        <v>43.98</v>
      </c>
      <c r="P54" s="167">
        <v>1728</v>
      </c>
      <c r="Q54" s="168">
        <f>Q45+P54</f>
        <v>4368</v>
      </c>
      <c r="R54" s="208">
        <f t="shared" si="14"/>
        <v>43.68</v>
      </c>
      <c r="S54" s="227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28"/>
      <c r="AF54" s="239"/>
      <c r="AG54" s="153">
        <v>15.724508377479259</v>
      </c>
    </row>
    <row r="55" spans="1:39" ht="24" customHeight="1" x14ac:dyDescent="0.25">
      <c r="A55" s="152">
        <v>14.642254764454371</v>
      </c>
      <c r="B55" s="135">
        <f t="shared" si="21"/>
        <v>40</v>
      </c>
      <c r="C55" s="136">
        <f t="shared" si="23"/>
        <v>1</v>
      </c>
      <c r="D55" s="137">
        <f t="shared" si="5"/>
        <v>22.738466719539087</v>
      </c>
      <c r="E55" s="138">
        <f t="shared" si="6"/>
        <v>71.435000000000002</v>
      </c>
      <c r="F55" s="144">
        <v>13.366</v>
      </c>
      <c r="G55" s="170"/>
      <c r="H55" s="168"/>
      <c r="I55" s="169"/>
      <c r="J55" s="171">
        <v>4362</v>
      </c>
      <c r="K55" s="172">
        <f>K45+J55</f>
        <v>8112</v>
      </c>
      <c r="L55" s="173">
        <f t="shared" si="10"/>
        <v>81.12</v>
      </c>
      <c r="M55" s="171">
        <v>2698</v>
      </c>
      <c r="N55" s="172">
        <f>N45+M55</f>
        <v>5306</v>
      </c>
      <c r="O55" s="173">
        <f t="shared" si="12"/>
        <v>53.06</v>
      </c>
      <c r="P55" s="171">
        <v>2454</v>
      </c>
      <c r="Q55" s="172">
        <f>Q45+P55</f>
        <v>5094</v>
      </c>
      <c r="R55" s="209">
        <f t="shared" si="14"/>
        <v>50.94</v>
      </c>
      <c r="S55" s="227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28"/>
      <c r="AF55" s="239"/>
      <c r="AG55" s="153">
        <v>17.825353626292276</v>
      </c>
      <c r="AI55" s="56">
        <v>1</v>
      </c>
    </row>
    <row r="56" spans="1:39" ht="24" customHeight="1" x14ac:dyDescent="0.25">
      <c r="A56" s="152">
        <v>15.915494309189533</v>
      </c>
      <c r="B56" s="135">
        <f t="shared" si="21"/>
        <v>41</v>
      </c>
      <c r="C56" s="136">
        <f t="shared" si="23"/>
        <v>1</v>
      </c>
      <c r="D56" s="137"/>
      <c r="E56" s="138"/>
      <c r="F56" s="144"/>
      <c r="G56" s="77"/>
      <c r="H56" s="127"/>
      <c r="I56" s="106"/>
      <c r="J56" s="77"/>
      <c r="K56" s="127"/>
      <c r="L56" s="106"/>
      <c r="M56" s="77"/>
      <c r="N56" s="127"/>
      <c r="O56" s="106"/>
      <c r="P56" s="77"/>
      <c r="Q56" s="127"/>
      <c r="R56" s="207"/>
      <c r="S56" s="227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28"/>
      <c r="AF56" s="239"/>
      <c r="AG56" s="153"/>
      <c r="AI56" s="56">
        <v>2</v>
      </c>
    </row>
    <row r="57" spans="1:39" ht="24" customHeight="1" x14ac:dyDescent="0.25">
      <c r="A57" s="152">
        <v>17.188733853924695</v>
      </c>
      <c r="B57" s="135">
        <f t="shared" si="21"/>
        <v>42</v>
      </c>
      <c r="C57" s="136">
        <f t="shared" si="23"/>
        <v>1</v>
      </c>
      <c r="D57" s="137"/>
      <c r="E57" s="138"/>
      <c r="F57" s="144"/>
      <c r="G57" s="77"/>
      <c r="H57" s="127"/>
      <c r="I57" s="106"/>
      <c r="J57" s="77"/>
      <c r="K57" s="127"/>
      <c r="L57" s="106"/>
      <c r="M57" s="77"/>
      <c r="N57" s="127"/>
      <c r="O57" s="106"/>
      <c r="P57" s="77"/>
      <c r="Q57" s="127"/>
      <c r="R57" s="207"/>
      <c r="S57" s="227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28"/>
      <c r="AF57" s="239"/>
      <c r="AG57" s="153"/>
      <c r="AI57" s="56">
        <v>3</v>
      </c>
    </row>
    <row r="58" spans="1:39" ht="24" customHeight="1" x14ac:dyDescent="0.25">
      <c r="A58" s="152">
        <v>18.461973398659858</v>
      </c>
      <c r="B58" s="135">
        <f t="shared" si="21"/>
        <v>43</v>
      </c>
      <c r="C58" s="136">
        <f t="shared" si="23"/>
        <v>1</v>
      </c>
      <c r="D58" s="137"/>
      <c r="E58" s="138"/>
      <c r="F58" s="144"/>
      <c r="G58" s="77"/>
      <c r="H58" s="127"/>
      <c r="I58" s="106"/>
      <c r="J58" s="77"/>
      <c r="K58" s="127"/>
      <c r="L58" s="106"/>
      <c r="M58" s="77"/>
      <c r="N58" s="127"/>
      <c r="O58" s="106"/>
      <c r="P58" s="77"/>
      <c r="Q58" s="127"/>
      <c r="R58" s="207"/>
      <c r="S58" s="227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28"/>
      <c r="AF58" s="239"/>
      <c r="AG58" s="153"/>
    </row>
    <row r="59" spans="1:39" ht="24" customHeight="1" x14ac:dyDescent="0.25">
      <c r="A59" s="152">
        <v>19.73521294339502</v>
      </c>
      <c r="B59" s="135">
        <f t="shared" si="21"/>
        <v>44</v>
      </c>
      <c r="C59" s="136">
        <f t="shared" si="23"/>
        <v>1</v>
      </c>
      <c r="D59" s="137"/>
      <c r="E59" s="138"/>
      <c r="F59" s="144" t="e">
        <f>G59*#REF!</f>
        <v>#REF!</v>
      </c>
      <c r="G59" s="77"/>
      <c r="H59" s="127"/>
      <c r="I59" s="106"/>
      <c r="J59" s="77"/>
      <c r="K59" s="127"/>
      <c r="L59" s="106"/>
      <c r="M59" s="77"/>
      <c r="N59" s="127"/>
      <c r="O59" s="106"/>
      <c r="P59" s="77"/>
      <c r="Q59" s="127"/>
      <c r="R59" s="207"/>
      <c r="S59" s="227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28"/>
      <c r="AF59" s="239"/>
      <c r="AG59" s="153"/>
    </row>
    <row r="60" spans="1:39" ht="24" customHeight="1" x14ac:dyDescent="0.25">
      <c r="A60" s="152">
        <v>21.008452488130185</v>
      </c>
      <c r="B60" s="135">
        <f t="shared" si="21"/>
        <v>45</v>
      </c>
      <c r="C60" s="136">
        <f t="shared" si="23"/>
        <v>1</v>
      </c>
      <c r="D60" s="137"/>
      <c r="E60" s="138"/>
      <c r="F60" s="144" t="e">
        <f>G60*#REF!</f>
        <v>#REF!</v>
      </c>
      <c r="G60" s="77"/>
      <c r="H60" s="127"/>
      <c r="I60" s="106"/>
      <c r="J60" s="77"/>
      <c r="K60" s="127"/>
      <c r="L60" s="106"/>
      <c r="M60" s="77"/>
      <c r="N60" s="127"/>
      <c r="O60" s="106"/>
      <c r="P60" s="77"/>
      <c r="Q60" s="127"/>
      <c r="R60" s="207"/>
      <c r="S60" s="227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28"/>
      <c r="AF60" s="239"/>
      <c r="AG60" s="153"/>
    </row>
    <row r="61" spans="1:39" ht="24" customHeight="1" x14ac:dyDescent="0.25">
      <c r="A61" s="152">
        <v>22.281692032865347</v>
      </c>
      <c r="B61" s="135">
        <f t="shared" si="21"/>
        <v>46</v>
      </c>
      <c r="C61" s="136">
        <f t="shared" si="23"/>
        <v>1</v>
      </c>
      <c r="D61" s="137"/>
      <c r="E61" s="138"/>
      <c r="F61" s="144" t="e">
        <f>G61*#REF!</f>
        <v>#REF!</v>
      </c>
      <c r="G61" s="77"/>
      <c r="H61" s="127"/>
      <c r="I61" s="106"/>
      <c r="J61" s="77"/>
      <c r="K61" s="127"/>
      <c r="L61" s="106"/>
      <c r="M61" s="77"/>
      <c r="N61" s="127"/>
      <c r="O61" s="106"/>
      <c r="P61" s="77"/>
      <c r="Q61" s="127"/>
      <c r="R61" s="207"/>
      <c r="S61" s="227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28"/>
      <c r="AF61" s="239"/>
      <c r="AG61" s="153"/>
    </row>
    <row r="62" spans="1:39" ht="24" customHeight="1" thickBot="1" x14ac:dyDescent="0.3">
      <c r="A62" s="152"/>
      <c r="B62" s="97"/>
      <c r="C62" s="98"/>
      <c r="D62" s="99"/>
      <c r="E62" s="130"/>
      <c r="F62" s="120"/>
      <c r="G62" s="103"/>
      <c r="H62" s="104"/>
      <c r="I62" s="107"/>
      <c r="J62" s="103"/>
      <c r="K62" s="104"/>
      <c r="L62" s="105"/>
      <c r="M62" s="108"/>
      <c r="N62" s="104"/>
      <c r="O62" s="105"/>
      <c r="P62" s="103"/>
      <c r="Q62" s="104"/>
      <c r="R62" s="105"/>
      <c r="S62" s="227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28"/>
      <c r="AF62" s="239"/>
    </row>
    <row r="63" spans="1:39" ht="7.5" customHeight="1" thickTop="1" x14ac:dyDescent="0.25">
      <c r="B63" s="78"/>
      <c r="C63" s="79"/>
      <c r="D63" s="80"/>
      <c r="E63" s="80"/>
      <c r="F63" s="81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2"/>
      <c r="S63" s="229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30"/>
      <c r="AF63" s="240"/>
    </row>
    <row r="64" spans="1:39" ht="20.100000000000001" customHeight="1" thickBot="1" x14ac:dyDescent="0.3">
      <c r="B64" s="78"/>
      <c r="C64" s="79"/>
      <c r="D64" s="80"/>
      <c r="E64" s="80"/>
      <c r="F64" s="79"/>
      <c r="G64" s="79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82"/>
      <c r="S64" s="229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30"/>
      <c r="AF64" s="240"/>
    </row>
    <row r="65" spans="1:32" ht="20.100000000000001" customHeight="1" x14ac:dyDescent="0.25">
      <c r="B65" s="78"/>
      <c r="C65" s="79"/>
      <c r="D65" s="80"/>
      <c r="E65" s="80"/>
      <c r="F65" s="79"/>
      <c r="G65" s="79"/>
      <c r="H65" s="86"/>
      <c r="I65" s="87"/>
      <c r="J65" s="87"/>
      <c r="K65" s="87"/>
      <c r="L65" s="87"/>
      <c r="M65" s="87"/>
      <c r="N65" s="87"/>
      <c r="O65" s="87"/>
      <c r="P65" s="88"/>
      <c r="Q65" s="79"/>
      <c r="R65" s="82"/>
      <c r="S65" s="229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30"/>
      <c r="AF65" s="240"/>
    </row>
    <row r="66" spans="1:32" ht="20.100000000000001" customHeight="1" thickBot="1" x14ac:dyDescent="0.3">
      <c r="B66" s="78"/>
      <c r="C66" s="79"/>
      <c r="D66" s="79"/>
      <c r="E66" s="79"/>
      <c r="F66" s="79"/>
      <c r="G66" s="79"/>
      <c r="H66" s="89"/>
      <c r="I66" s="90">
        <v>2</v>
      </c>
      <c r="J66" s="90"/>
      <c r="K66" s="90">
        <v>3</v>
      </c>
      <c r="L66" s="90"/>
      <c r="M66" s="90">
        <v>4</v>
      </c>
      <c r="N66" s="90"/>
      <c r="O66" s="90">
        <v>1</v>
      </c>
      <c r="P66" s="91"/>
      <c r="Q66" s="79"/>
      <c r="R66" s="82"/>
      <c r="S66" s="229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30"/>
      <c r="AF66" s="240"/>
    </row>
    <row r="67" spans="1:32" ht="29.1" customHeight="1" thickBot="1" x14ac:dyDescent="0.3">
      <c r="B67" s="78"/>
      <c r="C67" s="79"/>
      <c r="D67" s="79"/>
      <c r="E67" s="79"/>
      <c r="F67" s="79"/>
      <c r="G67" s="79" t="s">
        <v>24</v>
      </c>
      <c r="H67" s="89"/>
      <c r="I67" s="95"/>
      <c r="J67" s="90"/>
      <c r="K67" s="95"/>
      <c r="L67" s="90"/>
      <c r="M67" s="95"/>
      <c r="N67" s="90"/>
      <c r="O67" s="96"/>
      <c r="P67" s="91"/>
      <c r="Q67" s="79" t="s">
        <v>25</v>
      </c>
      <c r="R67" s="82"/>
      <c r="S67" s="229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30"/>
      <c r="AF67" s="240"/>
    </row>
    <row r="68" spans="1:32" ht="20.100000000000001" customHeight="1" x14ac:dyDescent="0.25">
      <c r="B68" s="78"/>
      <c r="C68" s="79"/>
      <c r="D68" s="79"/>
      <c r="E68" s="79"/>
      <c r="F68" s="79"/>
      <c r="G68" s="79"/>
      <c r="H68" s="89"/>
      <c r="I68" s="90" t="s">
        <v>26</v>
      </c>
      <c r="J68" s="90"/>
      <c r="K68" s="90" t="s">
        <v>27</v>
      </c>
      <c r="L68" s="90"/>
      <c r="M68" s="90" t="s">
        <v>28</v>
      </c>
      <c r="N68" s="90"/>
      <c r="O68" s="90" t="s">
        <v>29</v>
      </c>
      <c r="P68" s="91"/>
      <c r="Q68" s="79"/>
      <c r="R68" s="82"/>
      <c r="S68" s="229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30"/>
      <c r="AF68" s="240"/>
    </row>
    <row r="69" spans="1:32" ht="20.100000000000001" customHeight="1" thickBot="1" x14ac:dyDescent="0.3">
      <c r="B69" s="78"/>
      <c r="C69" s="79"/>
      <c r="D69" s="79"/>
      <c r="E69" s="79"/>
      <c r="F69" s="79"/>
      <c r="G69" s="79"/>
      <c r="H69" s="92"/>
      <c r="I69" s="93"/>
      <c r="J69" s="93"/>
      <c r="K69" s="93"/>
      <c r="L69" s="93"/>
      <c r="M69" s="93"/>
      <c r="N69" s="93"/>
      <c r="O69" s="93"/>
      <c r="P69" s="94"/>
      <c r="Q69" s="79"/>
      <c r="R69" s="82"/>
      <c r="S69" s="229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30"/>
      <c r="AF69" s="240"/>
    </row>
    <row r="70" spans="1:32" ht="9.75" customHeight="1" thickBot="1" x14ac:dyDescent="0.3">
      <c r="B70" s="83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5"/>
      <c r="S70" s="229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30"/>
      <c r="AF70" s="240"/>
    </row>
    <row r="71" spans="1:32" ht="16.5" thickTop="1" thickBot="1" x14ac:dyDescent="0.3">
      <c r="B71" s="190" t="s">
        <v>43</v>
      </c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2"/>
      <c r="S71" s="231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3"/>
      <c r="AF71" s="241"/>
    </row>
    <row r="72" spans="1:32" ht="15.75" thickTop="1" x14ac:dyDescent="0.25">
      <c r="A72" s="234"/>
      <c r="B72" s="244"/>
      <c r="C72" s="245"/>
      <c r="D72" s="246"/>
      <c r="E72" s="246"/>
      <c r="F72" s="247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8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</row>
    <row r="73" spans="1:32" x14ac:dyDescent="0.25">
      <c r="A73" s="234"/>
      <c r="B73" s="249"/>
      <c r="C73" s="250"/>
      <c r="D73" s="242"/>
      <c r="E73" s="242"/>
      <c r="F73" s="251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5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</row>
    <row r="74" spans="1:32" x14ac:dyDescent="0.25">
      <c r="B74" s="109"/>
      <c r="C74" s="110"/>
      <c r="D74" s="111"/>
      <c r="E74" s="111"/>
      <c r="F74" s="12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2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42"/>
    </row>
    <row r="75" spans="1:32" x14ac:dyDescent="0.25">
      <c r="B75" s="109"/>
      <c r="C75" s="110"/>
      <c r="D75" s="111"/>
      <c r="E75" s="111"/>
      <c r="F75" s="12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2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42"/>
    </row>
    <row r="76" spans="1:32" x14ac:dyDescent="0.25">
      <c r="B76" s="109"/>
      <c r="C76" s="110"/>
      <c r="D76" s="111"/>
      <c r="E76" s="111"/>
      <c r="F76" s="12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2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42"/>
    </row>
    <row r="77" spans="1:32" x14ac:dyDescent="0.25">
      <c r="B77" s="109"/>
      <c r="C77" s="110"/>
      <c r="D77" s="111"/>
      <c r="E77" s="111"/>
      <c r="F77" s="12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2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42"/>
    </row>
    <row r="78" spans="1:32" x14ac:dyDescent="0.25">
      <c r="B78" s="109"/>
      <c r="C78" s="110"/>
      <c r="D78" s="111"/>
      <c r="E78" s="111"/>
      <c r="F78" s="12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2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42"/>
    </row>
    <row r="79" spans="1:32" x14ac:dyDescent="0.25">
      <c r="B79" s="109"/>
      <c r="C79" s="110"/>
      <c r="D79" s="111"/>
      <c r="E79" s="111"/>
      <c r="F79" s="12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2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42"/>
    </row>
    <row r="80" spans="1:32" x14ac:dyDescent="0.25">
      <c r="B80" s="109"/>
      <c r="C80" s="110"/>
      <c r="D80" s="111"/>
      <c r="E80" s="111"/>
      <c r="F80" s="12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2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42"/>
    </row>
    <row r="81" spans="2:32" x14ac:dyDescent="0.25">
      <c r="B81" s="109"/>
      <c r="C81" s="110"/>
      <c r="D81" s="111"/>
      <c r="E81" s="111"/>
      <c r="F81" s="12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2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42"/>
    </row>
    <row r="82" spans="2:32" x14ac:dyDescent="0.25">
      <c r="B82" s="109"/>
      <c r="C82" s="110"/>
      <c r="D82" s="111"/>
      <c r="E82" s="111"/>
      <c r="F82" s="12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2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42"/>
    </row>
    <row r="83" spans="2:32" x14ac:dyDescent="0.25">
      <c r="B83" s="109"/>
      <c r="C83" s="110"/>
      <c r="D83" s="111"/>
      <c r="E83" s="111"/>
      <c r="F83" s="12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2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42"/>
    </row>
    <row r="84" spans="2:32" ht="15.75" thickBot="1" x14ac:dyDescent="0.3">
      <c r="B84" s="113"/>
      <c r="C84" s="114"/>
      <c r="D84" s="115"/>
      <c r="E84" s="115"/>
      <c r="F84" s="122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42"/>
    </row>
    <row r="85" spans="2:32" ht="15.75" thickTop="1" x14ac:dyDescent="0.25"/>
    <row r="99" spans="3:43" x14ac:dyDescent="0.25">
      <c r="AK99" s="56" t="s">
        <v>66</v>
      </c>
      <c r="AQ99" s="56" t="s">
        <v>26</v>
      </c>
    </row>
    <row r="112" spans="3:43" x14ac:dyDescent="0.25">
      <c r="C112" s="156" t="s">
        <v>51</v>
      </c>
      <c r="D112" s="56" t="s">
        <v>55</v>
      </c>
    </row>
    <row r="113" spans="2:8" x14ac:dyDescent="0.25">
      <c r="B113" s="56" t="s">
        <v>54</v>
      </c>
      <c r="C113" s="117">
        <v>0</v>
      </c>
      <c r="D113" s="56" t="s">
        <v>54</v>
      </c>
      <c r="E113" s="56" t="s">
        <v>52</v>
      </c>
      <c r="F113" s="56" t="s">
        <v>54</v>
      </c>
      <c r="G113" s="56" t="s">
        <v>53</v>
      </c>
    </row>
    <row r="114" spans="2:8" x14ac:dyDescent="0.25">
      <c r="B114" s="56">
        <f>D8</f>
        <v>0</v>
      </c>
      <c r="C114" s="157">
        <f>I8</f>
        <v>1.82</v>
      </c>
      <c r="D114" s="159">
        <f t="shared" ref="D114:D120" si="24">D23</f>
        <v>3.1640002686668787</v>
      </c>
      <c r="E114" s="159">
        <f>I23-I$23+I$13</f>
        <v>20.89</v>
      </c>
      <c r="F114" s="161">
        <f>D45</f>
        <v>3.1640002686668787</v>
      </c>
      <c r="G114" s="159">
        <f>I45-I$45+I$13</f>
        <v>20.89</v>
      </c>
    </row>
    <row r="115" spans="2:8" x14ac:dyDescent="0.25">
      <c r="B115" s="56">
        <f t="shared" ref="B115:B118" si="25">D9</f>
        <v>0.25783100780887042</v>
      </c>
      <c r="C115" s="157">
        <f t="shared" ref="C115:C118" si="26">I9</f>
        <v>3.02</v>
      </c>
      <c r="D115" s="159">
        <f t="shared" si="24"/>
        <v>4.2373412048786205</v>
      </c>
      <c r="E115" s="159">
        <f t="shared" ref="E115:E120" si="27">I24-I$23+I$13</f>
        <v>21.39</v>
      </c>
      <c r="F115" s="161">
        <f t="shared" ref="F115:F122" si="28">D46</f>
        <v>4.2246088094312695</v>
      </c>
      <c r="G115" s="159">
        <f t="shared" ref="G115:G122" si="29">I46-I$45+I$13</f>
        <v>20.89</v>
      </c>
    </row>
    <row r="116" spans="2:8" x14ac:dyDescent="0.25">
      <c r="B116" s="56">
        <f t="shared" si="25"/>
        <v>0.78622541887396291</v>
      </c>
      <c r="C116" s="157">
        <f t="shared" si="26"/>
        <v>5.71</v>
      </c>
      <c r="D116" s="159">
        <f t="shared" si="24"/>
        <v>5.3164117190416711</v>
      </c>
      <c r="E116" s="159">
        <f t="shared" si="27"/>
        <v>22.03</v>
      </c>
      <c r="F116" s="161">
        <f t="shared" si="28"/>
        <v>5.2979497456430114</v>
      </c>
      <c r="G116" s="159">
        <f t="shared" si="29"/>
        <v>21.239999999999995</v>
      </c>
    </row>
    <row r="117" spans="2:8" x14ac:dyDescent="0.25">
      <c r="B117" s="56">
        <f t="shared" si="25"/>
        <v>1.5883663320571155</v>
      </c>
      <c r="C117" s="157">
        <f t="shared" si="26"/>
        <v>9.8699999999999992</v>
      </c>
      <c r="D117" s="159">
        <f t="shared" si="24"/>
        <v>6.9767160853763226</v>
      </c>
      <c r="E117" s="159">
        <f t="shared" si="27"/>
        <v>23.28</v>
      </c>
      <c r="F117" s="161">
        <f t="shared" si="28"/>
        <v>6.3770202598060619</v>
      </c>
      <c r="G117" s="159">
        <f t="shared" si="29"/>
        <v>21.700000000000003</v>
      </c>
    </row>
    <row r="118" spans="2:8" x14ac:dyDescent="0.25">
      <c r="B118" s="56">
        <f t="shared" si="25"/>
        <v>3.1640002686668791</v>
      </c>
      <c r="C118" s="157">
        <f t="shared" si="26"/>
        <v>18.18</v>
      </c>
      <c r="D118" s="159">
        <f t="shared" si="24"/>
        <v>9.2182543038825777</v>
      </c>
      <c r="E118" s="159">
        <f t="shared" si="27"/>
        <v>41.139999999999993</v>
      </c>
      <c r="F118" s="161">
        <f t="shared" si="28"/>
        <v>7.4586372530585825</v>
      </c>
      <c r="G118" s="159">
        <f t="shared" si="29"/>
        <v>22.159999999999997</v>
      </c>
    </row>
    <row r="119" spans="2:8" x14ac:dyDescent="0.25">
      <c r="B119" s="56"/>
      <c r="C119" s="157"/>
      <c r="D119" s="159">
        <f t="shared" si="24"/>
        <v>9.2182543038825777</v>
      </c>
      <c r="E119" s="159">
        <f t="shared" si="27"/>
        <v>45.089999999999996</v>
      </c>
      <c r="F119" s="161">
        <f t="shared" si="28"/>
        <v>9.1189416193932349</v>
      </c>
      <c r="G119" s="159">
        <f t="shared" si="29"/>
        <v>23.299999999999997</v>
      </c>
    </row>
    <row r="120" spans="2:8" x14ac:dyDescent="0.25">
      <c r="D120" s="159">
        <f t="shared" si="24"/>
        <v>11.35888828846857</v>
      </c>
      <c r="E120" s="159">
        <f t="shared" si="27"/>
        <v>57.910000000000004</v>
      </c>
      <c r="F120" s="161">
        <f t="shared" si="28"/>
        <v>11.259575603979226</v>
      </c>
      <c r="G120" s="159">
        <f t="shared" si="29"/>
        <v>26.319999999999993</v>
      </c>
    </row>
    <row r="121" spans="2:8" x14ac:dyDescent="0.25">
      <c r="D121" s="159"/>
      <c r="E121" s="159"/>
      <c r="F121" s="161">
        <f t="shared" si="28"/>
        <v>13.501113822485481</v>
      </c>
      <c r="G121" s="159">
        <f t="shared" si="29"/>
        <v>37.299999999999997</v>
      </c>
    </row>
    <row r="122" spans="2:8" x14ac:dyDescent="0.25">
      <c r="D122" s="160"/>
      <c r="E122" s="160"/>
      <c r="F122" s="161">
        <f t="shared" si="28"/>
        <v>15.862973177969208</v>
      </c>
      <c r="G122" s="159">
        <f t="shared" si="29"/>
        <v>55.930000000000007</v>
      </c>
    </row>
    <row r="123" spans="2:8" x14ac:dyDescent="0.25">
      <c r="C123" s="156" t="s">
        <v>51</v>
      </c>
      <c r="D123" s="56" t="s">
        <v>56</v>
      </c>
      <c r="H123" s="156" t="s">
        <v>63</v>
      </c>
    </row>
    <row r="124" spans="2:8" x14ac:dyDescent="0.25">
      <c r="C124" s="117">
        <v>0</v>
      </c>
      <c r="D124" s="56" t="s">
        <v>54</v>
      </c>
      <c r="E124" s="56" t="s">
        <v>52</v>
      </c>
      <c r="F124" s="56" t="s">
        <v>54</v>
      </c>
      <c r="G124" s="56" t="s">
        <v>53</v>
      </c>
      <c r="H124" s="56" t="s">
        <v>26</v>
      </c>
    </row>
    <row r="125" spans="2:8" x14ac:dyDescent="0.25">
      <c r="B125" s="57">
        <f>B114</f>
        <v>0</v>
      </c>
      <c r="C125" s="157">
        <f>L8</f>
        <v>1</v>
      </c>
      <c r="D125" s="57">
        <f t="shared" ref="D125:D131" si="30">D114</f>
        <v>3.1640002686668787</v>
      </c>
      <c r="E125" s="159">
        <f>L23-L$23+L$13</f>
        <v>11.59</v>
      </c>
      <c r="F125" s="162">
        <f>D45</f>
        <v>3.1640002686668787</v>
      </c>
      <c r="G125" s="159">
        <f>L45-L$45+L$13</f>
        <v>11.59</v>
      </c>
    </row>
    <row r="126" spans="2:8" x14ac:dyDescent="0.25">
      <c r="B126" s="57">
        <f t="shared" ref="B126:B129" si="31">B115</f>
        <v>0.25783100780887042</v>
      </c>
      <c r="C126" s="157">
        <f t="shared" ref="C126:C129" si="32">L9</f>
        <v>1.67</v>
      </c>
      <c r="D126" s="57">
        <f t="shared" si="30"/>
        <v>4.2373412048786205</v>
      </c>
      <c r="E126" s="159">
        <f t="shared" ref="E126:E131" si="33">L24-L$23+L$13</f>
        <v>12.05</v>
      </c>
      <c r="F126" s="162">
        <f t="shared" ref="F126:F135" si="34">D46</f>
        <v>4.2246088094312695</v>
      </c>
      <c r="G126" s="159">
        <f t="shared" ref="G126:G135" si="35">L46-L$45+L$13</f>
        <v>11.879999999999999</v>
      </c>
    </row>
    <row r="127" spans="2:8" x14ac:dyDescent="0.25">
      <c r="B127" s="57">
        <f t="shared" si="31"/>
        <v>0.78622541887396291</v>
      </c>
      <c r="C127" s="157">
        <f t="shared" si="32"/>
        <v>3.58</v>
      </c>
      <c r="D127" s="57">
        <f t="shared" si="30"/>
        <v>5.3164117190416711</v>
      </c>
      <c r="E127" s="159">
        <f t="shared" si="33"/>
        <v>13.02</v>
      </c>
      <c r="F127" s="162">
        <f t="shared" si="34"/>
        <v>5.2979497456430114</v>
      </c>
      <c r="G127" s="159">
        <f t="shared" si="35"/>
        <v>12.370000000000001</v>
      </c>
    </row>
    <row r="128" spans="2:8" x14ac:dyDescent="0.25">
      <c r="B128" s="57">
        <f t="shared" si="31"/>
        <v>1.5883663320571155</v>
      </c>
      <c r="C128" s="157">
        <f t="shared" si="32"/>
        <v>5.96</v>
      </c>
      <c r="D128" s="57">
        <f t="shared" si="30"/>
        <v>6.9767160853763226</v>
      </c>
      <c r="E128" s="159">
        <f t="shared" si="33"/>
        <v>14.940000000000001</v>
      </c>
      <c r="F128" s="162">
        <f t="shared" si="34"/>
        <v>6.3770202598060619</v>
      </c>
      <c r="G128" s="159">
        <f t="shared" si="35"/>
        <v>13.309999999999999</v>
      </c>
    </row>
    <row r="129" spans="2:57" x14ac:dyDescent="0.25">
      <c r="B129" s="57">
        <f t="shared" si="31"/>
        <v>3.1640002686668791</v>
      </c>
      <c r="C129" s="157">
        <f t="shared" si="32"/>
        <v>10.45</v>
      </c>
      <c r="D129" s="57">
        <f t="shared" si="30"/>
        <v>9.2182543038825777</v>
      </c>
      <c r="E129" s="159">
        <f t="shared" si="33"/>
        <v>19.690000000000001</v>
      </c>
      <c r="F129" s="162">
        <f t="shared" si="34"/>
        <v>7.4586372530585825</v>
      </c>
      <c r="G129" s="159">
        <f t="shared" si="35"/>
        <v>14.09</v>
      </c>
    </row>
    <row r="130" spans="2:57" x14ac:dyDescent="0.25">
      <c r="C130" s="157"/>
      <c r="D130" s="57">
        <f t="shared" si="30"/>
        <v>9.2182543038825777</v>
      </c>
      <c r="E130" s="159">
        <f t="shared" si="33"/>
        <v>21.87</v>
      </c>
      <c r="F130" s="162">
        <f t="shared" si="34"/>
        <v>9.1189416193932349</v>
      </c>
      <c r="G130" s="159">
        <f t="shared" si="35"/>
        <v>15.59</v>
      </c>
    </row>
    <row r="131" spans="2:57" x14ac:dyDescent="0.25">
      <c r="D131" s="57">
        <f t="shared" si="30"/>
        <v>11.35888828846857</v>
      </c>
      <c r="E131" s="159">
        <f t="shared" si="33"/>
        <v>25.640000000000004</v>
      </c>
      <c r="F131" s="162">
        <f t="shared" si="34"/>
        <v>11.259575603979226</v>
      </c>
      <c r="G131" s="159">
        <f t="shared" si="35"/>
        <v>17.860000000000003</v>
      </c>
    </row>
    <row r="132" spans="2:57" x14ac:dyDescent="0.25">
      <c r="D132" s="159"/>
      <c r="E132" s="159"/>
      <c r="F132" s="162">
        <f t="shared" si="34"/>
        <v>13.501113822485481</v>
      </c>
      <c r="G132" s="159">
        <f t="shared" si="35"/>
        <v>21.970000000000002</v>
      </c>
    </row>
    <row r="133" spans="2:57" x14ac:dyDescent="0.25">
      <c r="D133" s="160"/>
      <c r="E133" s="160"/>
      <c r="F133" s="162">
        <f t="shared" si="34"/>
        <v>15.862973177969208</v>
      </c>
      <c r="G133" s="159">
        <f t="shared" si="35"/>
        <v>28.169999999999998</v>
      </c>
      <c r="AI133"/>
    </row>
    <row r="134" spans="2:57" x14ac:dyDescent="0.25">
      <c r="F134" s="162">
        <f t="shared" si="34"/>
        <v>18.483936780806541</v>
      </c>
      <c r="G134" s="159">
        <f t="shared" si="35"/>
        <v>36.739999999999995</v>
      </c>
      <c r="Q134" s="56" t="s">
        <v>66</v>
      </c>
      <c r="AK134" s="56" t="s">
        <v>26</v>
      </c>
      <c r="AQ134" s="56" t="s">
        <v>27</v>
      </c>
      <c r="AW134" s="56" t="s">
        <v>28</v>
      </c>
    </row>
    <row r="135" spans="2:57" x14ac:dyDescent="0.25">
      <c r="F135" s="162">
        <f t="shared" si="34"/>
        <v>22.738466719539087</v>
      </c>
      <c r="G135" s="159">
        <f t="shared" si="35"/>
        <v>55.210000000000008</v>
      </c>
      <c r="Q135" s="56">
        <v>0</v>
      </c>
      <c r="AG135" s="56">
        <v>1</v>
      </c>
      <c r="AI135" s="56">
        <v>2</v>
      </c>
      <c r="AK135" s="56">
        <v>0</v>
      </c>
      <c r="AM135" s="56">
        <v>1</v>
      </c>
      <c r="AO135" s="56">
        <v>2</v>
      </c>
      <c r="AQ135" s="56">
        <v>0</v>
      </c>
      <c r="AS135" s="56">
        <v>1</v>
      </c>
      <c r="AU135" s="56">
        <v>2</v>
      </c>
      <c r="AW135" s="56">
        <v>0</v>
      </c>
      <c r="AY135" s="56">
        <v>1</v>
      </c>
      <c r="BA135" s="56">
        <v>2</v>
      </c>
    </row>
    <row r="136" spans="2:57" x14ac:dyDescent="0.25">
      <c r="F136" s="162"/>
      <c r="G136" s="159"/>
      <c r="Q136" s="56" t="s">
        <v>67</v>
      </c>
      <c r="R136" s="56" t="s">
        <v>68</v>
      </c>
      <c r="AG136" s="56" t="s">
        <v>67</v>
      </c>
      <c r="AH136" s="56" t="s">
        <v>68</v>
      </c>
      <c r="AI136" s="56" t="s">
        <v>67</v>
      </c>
      <c r="AJ136" s="56" t="s">
        <v>68</v>
      </c>
      <c r="AK136" s="56" t="s">
        <v>67</v>
      </c>
      <c r="AL136" s="56" t="s">
        <v>68</v>
      </c>
      <c r="AM136" s="56" t="s">
        <v>67</v>
      </c>
      <c r="AN136" s="56" t="s">
        <v>68</v>
      </c>
      <c r="AO136" s="56" t="s">
        <v>67</v>
      </c>
      <c r="AP136" s="56" t="s">
        <v>68</v>
      </c>
      <c r="AQ136" s="56" t="s">
        <v>67</v>
      </c>
      <c r="AR136" s="56" t="s">
        <v>68</v>
      </c>
      <c r="AS136" s="56" t="s">
        <v>67</v>
      </c>
      <c r="AT136" s="56" t="s">
        <v>68</v>
      </c>
      <c r="AU136" s="56" t="s">
        <v>67</v>
      </c>
      <c r="AV136" s="56" t="s">
        <v>68</v>
      </c>
      <c r="AW136" s="56" t="s">
        <v>67</v>
      </c>
      <c r="AX136" s="56" t="s">
        <v>68</v>
      </c>
      <c r="AY136" s="56" t="s">
        <v>67</v>
      </c>
      <c r="AZ136" s="56" t="s">
        <v>68</v>
      </c>
      <c r="BA136" s="56" t="s">
        <v>67</v>
      </c>
      <c r="BB136" s="56" t="s">
        <v>68</v>
      </c>
    </row>
    <row r="137" spans="2:57" x14ac:dyDescent="0.25">
      <c r="F137" s="162"/>
      <c r="G137" s="159"/>
      <c r="P137" s="56">
        <v>1</v>
      </c>
      <c r="Q137" s="158">
        <f>I8</f>
        <v>1.82</v>
      </c>
      <c r="R137" s="158">
        <f>D8</f>
        <v>0</v>
      </c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43"/>
      <c r="AG137" s="158">
        <f>I23</f>
        <v>51.99</v>
      </c>
      <c r="AH137" s="158">
        <f>D23</f>
        <v>3.1640002686668787</v>
      </c>
      <c r="AI137" s="158">
        <f>I45</f>
        <v>96.64</v>
      </c>
      <c r="AJ137" s="158">
        <f>D45</f>
        <v>3.1640002686668787</v>
      </c>
      <c r="AK137" s="158">
        <f>L8</f>
        <v>1</v>
      </c>
      <c r="AL137" s="158">
        <f>R137</f>
        <v>0</v>
      </c>
      <c r="AM137" s="158">
        <f>L23</f>
        <v>23.9</v>
      </c>
      <c r="AN137" s="158">
        <f>AH137</f>
        <v>3.1640002686668787</v>
      </c>
      <c r="AO137" s="158">
        <f>L45</f>
        <v>37.5</v>
      </c>
      <c r="AP137" s="158">
        <f>AJ137</f>
        <v>3.1640002686668787</v>
      </c>
      <c r="AQ137" s="158">
        <f>O8</f>
        <v>0.95</v>
      </c>
      <c r="AR137" s="158">
        <f>AL137</f>
        <v>0</v>
      </c>
      <c r="AS137" s="158">
        <f>O23</f>
        <v>18.02</v>
      </c>
      <c r="AT137" s="158">
        <f>AN137</f>
        <v>3.1640002686668787</v>
      </c>
      <c r="AU137" s="158">
        <f>O45</f>
        <v>26.08</v>
      </c>
      <c r="AV137" s="158">
        <f>AP137</f>
        <v>3.1640002686668787</v>
      </c>
      <c r="AW137" s="158">
        <f>R8</f>
        <v>0.78</v>
      </c>
      <c r="AX137" s="158">
        <f>AR137</f>
        <v>0</v>
      </c>
      <c r="AY137" s="158">
        <f>R23</f>
        <v>17.2</v>
      </c>
      <c r="AZ137" s="158">
        <f>AT137</f>
        <v>3.1640002686668787</v>
      </c>
      <c r="BA137" s="158">
        <f>R23</f>
        <v>17.2</v>
      </c>
      <c r="BB137" s="158">
        <f>AV137</f>
        <v>3.1640002686668787</v>
      </c>
      <c r="BC137" s="158">
        <f>R45</f>
        <v>26.4</v>
      </c>
    </row>
    <row r="138" spans="2:57" x14ac:dyDescent="0.25">
      <c r="F138" s="162"/>
      <c r="P138" s="56">
        <v>2</v>
      </c>
      <c r="Q138" s="158">
        <f>I14</f>
        <v>46.2</v>
      </c>
      <c r="R138" s="158">
        <f>D14</f>
        <v>7.4185302073994253</v>
      </c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43"/>
      <c r="AG138" s="158">
        <f>I29</f>
        <v>89.01</v>
      </c>
      <c r="AH138" s="158">
        <f>D29</f>
        <v>11.35888828846857</v>
      </c>
      <c r="AI138" s="158">
        <f>I53</f>
        <v>131.68</v>
      </c>
      <c r="AJ138" s="158">
        <f>D53</f>
        <v>15.862973177969208</v>
      </c>
      <c r="AK138" s="158">
        <f>L14</f>
        <v>23</v>
      </c>
      <c r="AL138" s="158">
        <f>R138</f>
        <v>7.4185302073994253</v>
      </c>
      <c r="AM138" s="158">
        <f>L29</f>
        <v>37.950000000000003</v>
      </c>
      <c r="AN138" s="158">
        <f>AH138</f>
        <v>11.35888828846857</v>
      </c>
      <c r="AO138" s="158">
        <f>L55</f>
        <v>81.12</v>
      </c>
      <c r="AP138" s="158">
        <f>D55</f>
        <v>22.738466719539087</v>
      </c>
      <c r="AQ138" s="158">
        <f>O14</f>
        <v>17.75</v>
      </c>
      <c r="AR138" s="158">
        <f>AL138</f>
        <v>7.4185302073994253</v>
      </c>
      <c r="AS138" s="158">
        <f>O29</f>
        <v>27.84</v>
      </c>
      <c r="AT138" s="158">
        <f>AN138</f>
        <v>11.35888828846857</v>
      </c>
      <c r="AU138" s="158">
        <f>O55</f>
        <v>53.06</v>
      </c>
      <c r="AV138" s="158">
        <f>AP138</f>
        <v>22.738466719539087</v>
      </c>
      <c r="AW138" s="158">
        <f>R14</f>
        <v>16.2</v>
      </c>
      <c r="AX138" s="158">
        <f>AR138</f>
        <v>7.4185302073994253</v>
      </c>
      <c r="AY138" s="158">
        <f>R29</f>
        <v>28.13</v>
      </c>
      <c r="AZ138" s="158">
        <f>AT138</f>
        <v>11.35888828846857</v>
      </c>
      <c r="BA138" s="158">
        <f>R29</f>
        <v>28.13</v>
      </c>
      <c r="BB138" s="158">
        <f>AV138</f>
        <v>22.738466719539087</v>
      </c>
      <c r="BC138" s="158">
        <f>R55</f>
        <v>50.94</v>
      </c>
    </row>
    <row r="139" spans="2:57" x14ac:dyDescent="0.25">
      <c r="F139" s="162"/>
      <c r="O139" s="177"/>
      <c r="P139" s="178" t="s">
        <v>69</v>
      </c>
      <c r="Q139" s="166"/>
      <c r="R139" s="166">
        <f>((Q138-Q137)/1000)/(R138-R137)</f>
        <v>5.9823170842836625E-3</v>
      </c>
      <c r="AG139" s="166"/>
      <c r="AH139" s="166">
        <f>((AG138-AG137)/1000)/(AH138-AH137)</f>
        <v>4.5174503801085316E-3</v>
      </c>
      <c r="AI139" s="166"/>
      <c r="AJ139" s="166">
        <f>((AI138-AI137)/1000)/(AJ138-AJ137)</f>
        <v>2.7592782700034185E-3</v>
      </c>
      <c r="AK139" s="166"/>
      <c r="AL139" s="166">
        <f>((AK138-AK137)/1000)/(AL138-AL137)</f>
        <v>2.9655469998702243E-3</v>
      </c>
      <c r="AM139" s="166"/>
      <c r="AN139" s="166">
        <f>((AM138-AM137)/1000)/(AN138-AN137)</f>
        <v>1.7144834640876521E-3</v>
      </c>
      <c r="AO139" s="166"/>
      <c r="AP139" s="166">
        <f>((AO138-AO137)/1000)/(AP138-AP137)</f>
        <v>2.2284132295241369E-3</v>
      </c>
      <c r="AQ139" s="166"/>
      <c r="AR139" s="166">
        <f>((AQ138-AQ137)/1000)/(AR138-AR137)</f>
        <v>2.2645995271736263E-3</v>
      </c>
      <c r="AS139" s="166"/>
      <c r="AT139" s="166">
        <f>((AS138-AS137)/1000)/(AT138-AT137)</f>
        <v>1.1983080154690919E-3</v>
      </c>
      <c r="AU139" s="166"/>
      <c r="AV139" s="166">
        <f>((AU138-AU137)/1000)/(AV138-AV137)</f>
        <v>1.3783262020302892E-3</v>
      </c>
      <c r="AW139" s="166"/>
      <c r="AX139" s="166">
        <f>((AW138-AW137)/1000)/(AX138-AX137)</f>
        <v>2.0785788517272211E-3</v>
      </c>
      <c r="AY139" s="166"/>
      <c r="AZ139" s="166">
        <f>((AY138-AY137)/1000)/(AZ138-AZ137)</f>
        <v>1.3337583104966572E-3</v>
      </c>
      <c r="BA139" s="166"/>
      <c r="BB139" s="166">
        <f>((BA138-BA137)/1000)/(BB138-BB137)</f>
        <v>5.5838048140070644E-4</v>
      </c>
      <c r="BC139" s="166"/>
      <c r="BD139" s="166"/>
      <c r="BE139" s="166"/>
    </row>
    <row r="140" spans="2:57" x14ac:dyDescent="0.25">
      <c r="F140" s="162"/>
    </row>
    <row r="141" spans="2:57" x14ac:dyDescent="0.25">
      <c r="C141" s="156" t="s">
        <v>57</v>
      </c>
      <c r="D141" s="56" t="s">
        <v>55</v>
      </c>
    </row>
    <row r="142" spans="2:57" x14ac:dyDescent="0.25">
      <c r="B142" s="56" t="s">
        <v>54</v>
      </c>
      <c r="C142" s="117">
        <v>0</v>
      </c>
      <c r="D142" s="56" t="s">
        <v>54</v>
      </c>
      <c r="E142" s="56" t="s">
        <v>58</v>
      </c>
      <c r="F142" s="56" t="s">
        <v>54</v>
      </c>
      <c r="G142" s="56" t="s">
        <v>59</v>
      </c>
    </row>
    <row r="143" spans="2:57" x14ac:dyDescent="0.25">
      <c r="B143" s="56">
        <f>B114</f>
        <v>0</v>
      </c>
      <c r="C143" s="157">
        <f>C114</f>
        <v>1.82</v>
      </c>
      <c r="D143" s="159">
        <f>D13</f>
        <v>3.1640002686668791</v>
      </c>
      <c r="E143" s="159">
        <f>I13</f>
        <v>20.89</v>
      </c>
      <c r="F143" s="161">
        <f>D23</f>
        <v>3.1640002686668787</v>
      </c>
      <c r="G143" s="159">
        <f>I23-I$23+I$13</f>
        <v>20.89</v>
      </c>
    </row>
    <row r="144" spans="2:57" x14ac:dyDescent="0.25">
      <c r="B144" s="56">
        <f t="shared" ref="B144:C147" si="36">B115</f>
        <v>0.25783100780887042</v>
      </c>
      <c r="C144" s="157">
        <f t="shared" si="36"/>
        <v>3.02</v>
      </c>
      <c r="D144" s="159">
        <f t="shared" ref="D144:D157" si="37">D14</f>
        <v>7.4185302073994253</v>
      </c>
      <c r="E144" s="159">
        <f t="shared" ref="E144:E153" si="38">I14</f>
        <v>46.2</v>
      </c>
      <c r="F144" s="161">
        <f t="shared" ref="F144:F164" si="39">D24</f>
        <v>4.2373412048786205</v>
      </c>
      <c r="G144" s="159">
        <f t="shared" ref="G144:G164" si="40">I24-I$23+I$13</f>
        <v>21.39</v>
      </c>
    </row>
    <row r="145" spans="2:35" x14ac:dyDescent="0.25">
      <c r="B145" s="56">
        <f t="shared" si="36"/>
        <v>0.78622541887396291</v>
      </c>
      <c r="C145" s="157">
        <f t="shared" si="36"/>
        <v>5.71</v>
      </c>
      <c r="D145" s="159">
        <f t="shared" si="37"/>
        <v>3.1640002686668787</v>
      </c>
      <c r="E145" s="159">
        <f t="shared" si="38"/>
        <v>43.92</v>
      </c>
      <c r="F145" s="161">
        <f t="shared" si="39"/>
        <v>5.3164117190416711</v>
      </c>
      <c r="G145" s="159">
        <f t="shared" si="40"/>
        <v>22.03</v>
      </c>
    </row>
    <row r="146" spans="2:35" x14ac:dyDescent="0.25">
      <c r="B146" s="56">
        <f t="shared" si="36"/>
        <v>1.5883663320571155</v>
      </c>
      <c r="C146" s="157">
        <f t="shared" si="36"/>
        <v>9.8699999999999992</v>
      </c>
      <c r="D146" s="159">
        <f t="shared" si="37"/>
        <v>7.4185302073994253</v>
      </c>
      <c r="E146" s="159">
        <f t="shared" si="38"/>
        <v>49.57</v>
      </c>
      <c r="F146" s="161">
        <f t="shared" si="39"/>
        <v>6.9767160853763226</v>
      </c>
      <c r="G146" s="159">
        <f t="shared" si="40"/>
        <v>23.28</v>
      </c>
    </row>
    <row r="147" spans="2:35" x14ac:dyDescent="0.25">
      <c r="B147" s="56">
        <f t="shared" si="36"/>
        <v>3.1640002686668791</v>
      </c>
      <c r="C147" s="157">
        <f t="shared" si="36"/>
        <v>18.18</v>
      </c>
      <c r="D147" s="159">
        <f t="shared" si="37"/>
        <v>3.1640002686668787</v>
      </c>
      <c r="E147" s="159">
        <f t="shared" si="38"/>
        <v>47.12</v>
      </c>
      <c r="F147" s="161">
        <f t="shared" si="39"/>
        <v>9.2182543038825777</v>
      </c>
      <c r="G147" s="159">
        <f t="shared" si="40"/>
        <v>41.139999999999993</v>
      </c>
    </row>
    <row r="148" spans="2:35" x14ac:dyDescent="0.25">
      <c r="B148" s="56"/>
      <c r="C148" s="157"/>
      <c r="D148" s="159">
        <f t="shared" si="37"/>
        <v>7.4185302073994253</v>
      </c>
      <c r="E148" s="159">
        <f t="shared" si="38"/>
        <v>51.56</v>
      </c>
      <c r="F148" s="161">
        <f t="shared" si="39"/>
        <v>9.2182543038825777</v>
      </c>
      <c r="G148" s="159">
        <f t="shared" si="40"/>
        <v>45.089999999999996</v>
      </c>
    </row>
    <row r="149" spans="2:35" x14ac:dyDescent="0.25">
      <c r="D149" s="159">
        <f t="shared" si="37"/>
        <v>3.1640002686668787</v>
      </c>
      <c r="E149" s="159">
        <f t="shared" si="38"/>
        <v>48.94</v>
      </c>
      <c r="F149" s="161">
        <f t="shared" si="39"/>
        <v>11.35888828846857</v>
      </c>
      <c r="G149" s="159">
        <f t="shared" si="40"/>
        <v>57.910000000000004</v>
      </c>
    </row>
    <row r="150" spans="2:35" x14ac:dyDescent="0.25">
      <c r="D150" s="159">
        <f t="shared" si="37"/>
        <v>7.4185302073994253</v>
      </c>
      <c r="E150" s="159">
        <f t="shared" si="38"/>
        <v>53.38</v>
      </c>
      <c r="F150" s="161">
        <f t="shared" si="39"/>
        <v>9.2182543038825777</v>
      </c>
      <c r="G150" s="159">
        <f t="shared" si="40"/>
        <v>58.089999999999996</v>
      </c>
    </row>
    <row r="151" spans="2:35" x14ac:dyDescent="0.25">
      <c r="D151" s="159">
        <f t="shared" si="37"/>
        <v>3.1640002686668787</v>
      </c>
      <c r="E151" s="159">
        <f t="shared" si="38"/>
        <v>50.75</v>
      </c>
      <c r="F151" s="161">
        <f t="shared" si="39"/>
        <v>11.35888828846857</v>
      </c>
      <c r="G151" s="159">
        <f t="shared" si="40"/>
        <v>63.139999999999993</v>
      </c>
    </row>
    <row r="152" spans="2:35" x14ac:dyDescent="0.25">
      <c r="D152" s="159">
        <f t="shared" si="37"/>
        <v>7.4185302073994253</v>
      </c>
      <c r="E152" s="159">
        <f t="shared" si="38"/>
        <v>54.78</v>
      </c>
      <c r="F152" s="161">
        <f t="shared" si="39"/>
        <v>9.2182543038825777</v>
      </c>
      <c r="G152" s="159">
        <f t="shared" si="40"/>
        <v>62.940000000000005</v>
      </c>
    </row>
    <row r="153" spans="2:35" x14ac:dyDescent="0.25">
      <c r="D153" s="159">
        <f t="shared" si="37"/>
        <v>3.1640002686668787</v>
      </c>
      <c r="E153" s="159">
        <f t="shared" si="38"/>
        <v>51.99</v>
      </c>
      <c r="F153" s="161">
        <f t="shared" si="39"/>
        <v>11.35888828846857</v>
      </c>
      <c r="G153" s="159">
        <f t="shared" si="40"/>
        <v>64.650000000000006</v>
      </c>
    </row>
    <row r="154" spans="2:35" x14ac:dyDescent="0.25">
      <c r="D154" s="159">
        <f t="shared" si="37"/>
        <v>4.2373412048786205</v>
      </c>
      <c r="E154" s="159">
        <f t="shared" ref="E154:E157" si="41">I24</f>
        <v>52.49</v>
      </c>
      <c r="F154" s="161">
        <f t="shared" si="39"/>
        <v>9.2182543038825777</v>
      </c>
      <c r="G154" s="159">
        <f t="shared" si="40"/>
        <v>64.240000000000009</v>
      </c>
    </row>
    <row r="155" spans="2:35" x14ac:dyDescent="0.25">
      <c r="D155" s="159">
        <f t="shared" si="37"/>
        <v>5.3164117190416711</v>
      </c>
      <c r="E155" s="159">
        <f t="shared" si="41"/>
        <v>53.13</v>
      </c>
      <c r="F155" s="161">
        <f t="shared" si="39"/>
        <v>11.35888828846857</v>
      </c>
      <c r="G155" s="159">
        <f t="shared" si="40"/>
        <v>65.550000000000011</v>
      </c>
    </row>
    <row r="156" spans="2:35" x14ac:dyDescent="0.25">
      <c r="D156" s="159">
        <f t="shared" si="37"/>
        <v>6.9767160853763226</v>
      </c>
      <c r="E156" s="159">
        <f t="shared" si="41"/>
        <v>54.38</v>
      </c>
      <c r="F156" s="161">
        <f t="shared" si="39"/>
        <v>9.2182543038825777</v>
      </c>
      <c r="G156" s="159">
        <f t="shared" si="40"/>
        <v>65.12</v>
      </c>
    </row>
    <row r="157" spans="2:35" x14ac:dyDescent="0.25">
      <c r="D157" s="159">
        <f t="shared" si="37"/>
        <v>9.2182543038825777</v>
      </c>
      <c r="E157" s="159">
        <f t="shared" si="41"/>
        <v>72.239999999999995</v>
      </c>
      <c r="F157" s="161">
        <f t="shared" si="39"/>
        <v>11.35888828846857</v>
      </c>
      <c r="G157" s="159">
        <f t="shared" si="40"/>
        <v>66.5</v>
      </c>
    </row>
    <row r="158" spans="2:35" x14ac:dyDescent="0.25">
      <c r="D158" s="159"/>
      <c r="E158" s="159"/>
      <c r="F158" s="161">
        <f t="shared" si="39"/>
        <v>9.2182543038825777</v>
      </c>
      <c r="G158" s="159">
        <f t="shared" si="40"/>
        <v>66.139999999999986</v>
      </c>
    </row>
    <row r="159" spans="2:35" x14ac:dyDescent="0.25">
      <c r="D159" s="159"/>
      <c r="E159" s="159"/>
      <c r="F159" s="161">
        <f t="shared" si="39"/>
        <v>11.35888828846857</v>
      </c>
      <c r="G159" s="159">
        <f t="shared" si="40"/>
        <v>67.599999999999994</v>
      </c>
      <c r="P159" s="56" t="s">
        <v>70</v>
      </c>
    </row>
    <row r="160" spans="2:35" x14ac:dyDescent="0.25">
      <c r="D160" s="159"/>
      <c r="E160" s="159"/>
      <c r="F160" s="161">
        <f t="shared" si="39"/>
        <v>9.2182543038825777</v>
      </c>
      <c r="G160" s="159">
        <f t="shared" si="40"/>
        <v>67.289999999999992</v>
      </c>
      <c r="R160" s="56">
        <v>0</v>
      </c>
      <c r="AG160" s="56">
        <v>1</v>
      </c>
      <c r="AH160" s="56">
        <v>2</v>
      </c>
      <c r="AI160" s="56">
        <v>3</v>
      </c>
    </row>
    <row r="161" spans="2:35" x14ac:dyDescent="0.25">
      <c r="D161" s="159"/>
      <c r="E161" s="159"/>
      <c r="F161" s="161">
        <f t="shared" si="39"/>
        <v>11.35888828846857</v>
      </c>
      <c r="G161" s="159">
        <f t="shared" si="40"/>
        <v>68.389999999999986</v>
      </c>
      <c r="Q161" s="56">
        <v>0</v>
      </c>
      <c r="R161" s="56">
        <f>R139</f>
        <v>5.9823170842836625E-3</v>
      </c>
      <c r="AG161" s="56">
        <f>AL139</f>
        <v>2.9655469998702243E-3</v>
      </c>
      <c r="AH161" s="56">
        <f>AR139</f>
        <v>2.2645995271736263E-3</v>
      </c>
      <c r="AI161" s="56">
        <f>AX139</f>
        <v>2.0785788517272211E-3</v>
      </c>
    </row>
    <row r="162" spans="2:35" x14ac:dyDescent="0.25">
      <c r="D162" s="159"/>
      <c r="E162" s="159"/>
      <c r="F162" s="161">
        <f t="shared" si="39"/>
        <v>9.2182543038825777</v>
      </c>
      <c r="G162" s="159">
        <f t="shared" si="40"/>
        <v>68.03</v>
      </c>
      <c r="Q162" s="56">
        <v>1</v>
      </c>
      <c r="R162" s="56">
        <f>AH139</f>
        <v>4.5174503801085316E-3</v>
      </c>
      <c r="AG162" s="56">
        <f>AN139</f>
        <v>1.7144834640876521E-3</v>
      </c>
      <c r="AH162" s="56">
        <f>AT139</f>
        <v>1.1983080154690919E-3</v>
      </c>
      <c r="AI162" s="56">
        <f>AZ139</f>
        <v>1.3337583104966572E-3</v>
      </c>
    </row>
    <row r="163" spans="2:35" x14ac:dyDescent="0.25">
      <c r="D163" s="159"/>
      <c r="E163" s="159"/>
      <c r="F163" s="161">
        <f t="shared" si="39"/>
        <v>11.35888828846857</v>
      </c>
      <c r="G163" s="159">
        <f t="shared" si="40"/>
        <v>68.930000000000007</v>
      </c>
      <c r="Q163" s="56">
        <v>2</v>
      </c>
      <c r="R163" s="56">
        <f>AJ139</f>
        <v>2.7592782700034185E-3</v>
      </c>
      <c r="AG163" s="56">
        <f>AP139</f>
        <v>2.2284132295241369E-3</v>
      </c>
      <c r="AH163" s="56">
        <f>AV139</f>
        <v>1.3783262020302892E-3</v>
      </c>
      <c r="AI163" s="56">
        <f>BB139</f>
        <v>5.5838048140070644E-4</v>
      </c>
    </row>
    <row r="164" spans="2:35" x14ac:dyDescent="0.25">
      <c r="D164" s="159"/>
      <c r="E164" s="159"/>
      <c r="F164" s="161">
        <f t="shared" si="39"/>
        <v>9.2182543038825777</v>
      </c>
      <c r="G164" s="159">
        <f t="shared" si="40"/>
        <v>68.53</v>
      </c>
    </row>
    <row r="165" spans="2:35" x14ac:dyDescent="0.25">
      <c r="F165" s="161">
        <f t="shared" ref="F165:F171" si="42">D45</f>
        <v>3.1640002686668787</v>
      </c>
      <c r="G165" s="159">
        <f t="shared" ref="G165:G171" si="43">I45-I$23+I$13</f>
        <v>65.539999999999992</v>
      </c>
    </row>
    <row r="166" spans="2:35" x14ac:dyDescent="0.25">
      <c r="F166" s="161">
        <f t="shared" si="42"/>
        <v>4.2246088094312695</v>
      </c>
      <c r="G166" s="159">
        <f t="shared" si="43"/>
        <v>65.539999999999992</v>
      </c>
    </row>
    <row r="167" spans="2:35" x14ac:dyDescent="0.25">
      <c r="F167" s="161">
        <f t="shared" si="42"/>
        <v>5.2979497456430114</v>
      </c>
      <c r="G167" s="159">
        <f t="shared" si="43"/>
        <v>65.889999999999986</v>
      </c>
    </row>
    <row r="168" spans="2:35" x14ac:dyDescent="0.25">
      <c r="F168" s="161">
        <f t="shared" si="42"/>
        <v>6.3770202598060619</v>
      </c>
      <c r="G168" s="159">
        <f t="shared" si="43"/>
        <v>66.349999999999994</v>
      </c>
    </row>
    <row r="169" spans="2:35" x14ac:dyDescent="0.25">
      <c r="F169" s="161">
        <f t="shared" si="42"/>
        <v>7.4586372530585825</v>
      </c>
      <c r="G169" s="159">
        <f t="shared" si="43"/>
        <v>66.81</v>
      </c>
    </row>
    <row r="170" spans="2:35" x14ac:dyDescent="0.25">
      <c r="F170" s="161">
        <f t="shared" si="42"/>
        <v>9.1189416193932349</v>
      </c>
      <c r="G170" s="159">
        <f t="shared" si="43"/>
        <v>67.949999999999989</v>
      </c>
    </row>
    <row r="171" spans="2:35" x14ac:dyDescent="0.25">
      <c r="F171" s="161">
        <f t="shared" si="42"/>
        <v>11.259575603979226</v>
      </c>
      <c r="G171" s="159">
        <f t="shared" si="43"/>
        <v>70.97</v>
      </c>
    </row>
    <row r="172" spans="2:35" x14ac:dyDescent="0.25">
      <c r="F172" s="161">
        <f t="shared" ref="F172:F173" si="44">D52</f>
        <v>13.501113822485481</v>
      </c>
      <c r="G172" s="159">
        <f t="shared" ref="G172:G173" si="45">I52-I$23+I$13</f>
        <v>81.949999999999989</v>
      </c>
    </row>
    <row r="173" spans="2:35" x14ac:dyDescent="0.25">
      <c r="F173" s="161">
        <f t="shared" si="44"/>
        <v>15.862973177969208</v>
      </c>
      <c r="G173" s="159">
        <f t="shared" si="45"/>
        <v>100.58</v>
      </c>
    </row>
    <row r="174" spans="2:35" x14ac:dyDescent="0.25">
      <c r="F174" s="161"/>
      <c r="G174" s="159"/>
    </row>
    <row r="175" spans="2:35" x14ac:dyDescent="0.25">
      <c r="C175" s="156" t="s">
        <v>57</v>
      </c>
      <c r="D175" s="56" t="s">
        <v>55</v>
      </c>
    </row>
    <row r="176" spans="2:35" x14ac:dyDescent="0.25">
      <c r="B176" s="56" t="s">
        <v>54</v>
      </c>
      <c r="C176" s="117">
        <v>0</v>
      </c>
      <c r="D176" s="56" t="s">
        <v>54</v>
      </c>
      <c r="E176" s="56" t="s">
        <v>58</v>
      </c>
      <c r="F176" s="56" t="s">
        <v>54</v>
      </c>
      <c r="G176" s="56" t="s">
        <v>59</v>
      </c>
    </row>
    <row r="177" spans="2:7" x14ac:dyDescent="0.25">
      <c r="B177" s="56">
        <f>B143</f>
        <v>0</v>
      </c>
      <c r="C177" s="158">
        <f>L8</f>
        <v>1</v>
      </c>
      <c r="D177" s="159">
        <f>D143</f>
        <v>3.1640002686668791</v>
      </c>
      <c r="E177" s="159">
        <f>L13</f>
        <v>11.59</v>
      </c>
      <c r="F177" s="159">
        <f>D23</f>
        <v>3.1640002686668787</v>
      </c>
      <c r="G177" s="159">
        <f>L23-L$23+L$13</f>
        <v>11.59</v>
      </c>
    </row>
    <row r="178" spans="2:7" x14ac:dyDescent="0.25">
      <c r="B178" s="56">
        <f t="shared" ref="B178:D178" si="46">B144</f>
        <v>0.25783100780887042</v>
      </c>
      <c r="C178" s="158">
        <f t="shared" ref="C178:C181" si="47">L9</f>
        <v>1.67</v>
      </c>
      <c r="D178" s="159">
        <f t="shared" si="46"/>
        <v>7.4185302073994253</v>
      </c>
      <c r="E178" s="159">
        <f t="shared" ref="E178:E191" si="48">L14</f>
        <v>23</v>
      </c>
      <c r="F178" s="159">
        <f t="shared" ref="F178:F209" si="49">D24</f>
        <v>4.2373412048786205</v>
      </c>
      <c r="G178" s="159">
        <f t="shared" ref="G178:G209" si="50">L24-L$23+L$13</f>
        <v>12.05</v>
      </c>
    </row>
    <row r="179" spans="2:7" x14ac:dyDescent="0.25">
      <c r="B179" s="56">
        <f t="shared" ref="B179:D179" si="51">B145</f>
        <v>0.78622541887396291</v>
      </c>
      <c r="C179" s="158">
        <f t="shared" si="47"/>
        <v>3.58</v>
      </c>
      <c r="D179" s="159">
        <f t="shared" si="51"/>
        <v>3.1640002686668787</v>
      </c>
      <c r="E179" s="159">
        <f t="shared" si="48"/>
        <v>20.07</v>
      </c>
      <c r="F179" s="159">
        <f t="shared" si="49"/>
        <v>5.3164117190416711</v>
      </c>
      <c r="G179" s="159">
        <f t="shared" si="50"/>
        <v>13.02</v>
      </c>
    </row>
    <row r="180" spans="2:7" x14ac:dyDescent="0.25">
      <c r="B180" s="56">
        <f t="shared" ref="B180:D180" si="52">B146</f>
        <v>1.5883663320571155</v>
      </c>
      <c r="C180" s="158">
        <f t="shared" si="47"/>
        <v>5.96</v>
      </c>
      <c r="D180" s="159">
        <f t="shared" si="52"/>
        <v>7.4185302073994253</v>
      </c>
      <c r="E180" s="159">
        <f t="shared" si="48"/>
        <v>24.56</v>
      </c>
      <c r="F180" s="159">
        <f t="shared" si="49"/>
        <v>6.9767160853763226</v>
      </c>
      <c r="G180" s="159">
        <f t="shared" si="50"/>
        <v>14.940000000000001</v>
      </c>
    </row>
    <row r="181" spans="2:7" x14ac:dyDescent="0.25">
      <c r="B181" s="56">
        <f t="shared" ref="B181:D181" si="53">B147</f>
        <v>3.1640002686668791</v>
      </c>
      <c r="C181" s="158">
        <f t="shared" si="47"/>
        <v>10.45</v>
      </c>
      <c r="D181" s="159">
        <f t="shared" si="53"/>
        <v>3.1640002686668787</v>
      </c>
      <c r="E181" s="159">
        <f t="shared" si="48"/>
        <v>21.55</v>
      </c>
      <c r="F181" s="159">
        <f t="shared" si="49"/>
        <v>9.2182543038825777</v>
      </c>
      <c r="G181" s="159">
        <f t="shared" si="50"/>
        <v>19.690000000000001</v>
      </c>
    </row>
    <row r="182" spans="2:7" x14ac:dyDescent="0.25">
      <c r="B182" s="56"/>
      <c r="C182" s="157"/>
      <c r="D182" s="159">
        <f t="shared" ref="D182:D191" si="54">D148</f>
        <v>7.4185302073994253</v>
      </c>
      <c r="E182" s="159">
        <f t="shared" si="48"/>
        <v>25.61</v>
      </c>
      <c r="F182" s="159">
        <f t="shared" si="49"/>
        <v>9.2182543038825777</v>
      </c>
      <c r="G182" s="159">
        <f t="shared" si="50"/>
        <v>21.87</v>
      </c>
    </row>
    <row r="183" spans="2:7" x14ac:dyDescent="0.25">
      <c r="D183" s="159">
        <f t="shared" si="54"/>
        <v>3.1640002686668787</v>
      </c>
      <c r="E183" s="159">
        <f t="shared" si="48"/>
        <v>22.63</v>
      </c>
      <c r="F183" s="159">
        <f t="shared" si="49"/>
        <v>11.35888828846857</v>
      </c>
      <c r="G183" s="159">
        <f t="shared" si="50"/>
        <v>25.640000000000004</v>
      </c>
    </row>
    <row r="184" spans="2:7" x14ac:dyDescent="0.25">
      <c r="D184" s="159">
        <f t="shared" si="54"/>
        <v>7.4185302073994253</v>
      </c>
      <c r="E184" s="159">
        <f t="shared" si="48"/>
        <v>26.34</v>
      </c>
      <c r="F184" s="159">
        <f t="shared" si="49"/>
        <v>9.2182543038825777</v>
      </c>
      <c r="G184" s="159">
        <f t="shared" si="50"/>
        <v>25.23</v>
      </c>
    </row>
    <row r="185" spans="2:7" x14ac:dyDescent="0.25">
      <c r="D185" s="159">
        <f t="shared" si="54"/>
        <v>3.1640002686668787</v>
      </c>
      <c r="E185" s="159">
        <f t="shared" si="48"/>
        <v>23.36</v>
      </c>
      <c r="F185" s="159">
        <f t="shared" si="49"/>
        <v>11.35888828846857</v>
      </c>
      <c r="G185" s="159">
        <f t="shared" si="50"/>
        <v>26.84</v>
      </c>
    </row>
    <row r="186" spans="2:7" x14ac:dyDescent="0.25">
      <c r="D186" s="159">
        <f t="shared" si="54"/>
        <v>7.4185302073994253</v>
      </c>
      <c r="E186" s="159">
        <f t="shared" si="48"/>
        <v>26.83</v>
      </c>
      <c r="F186" s="159">
        <f t="shared" si="49"/>
        <v>9.2182543038825777</v>
      </c>
      <c r="G186" s="159">
        <f t="shared" si="50"/>
        <v>26.38</v>
      </c>
    </row>
    <row r="187" spans="2:7" x14ac:dyDescent="0.25">
      <c r="D187" s="159">
        <f t="shared" si="54"/>
        <v>3.1640002686668787</v>
      </c>
      <c r="E187" s="159">
        <f t="shared" si="48"/>
        <v>23.9</v>
      </c>
      <c r="F187" s="159">
        <f t="shared" si="49"/>
        <v>11.35888828846857</v>
      </c>
      <c r="G187" s="159">
        <f t="shared" si="50"/>
        <v>27.610000000000003</v>
      </c>
    </row>
    <row r="188" spans="2:7" x14ac:dyDescent="0.25">
      <c r="D188" s="159">
        <f t="shared" si="54"/>
        <v>4.2373412048786205</v>
      </c>
      <c r="E188" s="159">
        <f t="shared" si="48"/>
        <v>24.36</v>
      </c>
      <c r="F188" s="159">
        <f t="shared" si="49"/>
        <v>9.2182543038825777</v>
      </c>
      <c r="G188" s="159">
        <f t="shared" si="50"/>
        <v>27.19</v>
      </c>
    </row>
    <row r="189" spans="2:7" x14ac:dyDescent="0.25">
      <c r="D189" s="159">
        <f t="shared" si="54"/>
        <v>5.3164117190416711</v>
      </c>
      <c r="E189" s="159">
        <f t="shared" si="48"/>
        <v>25.33</v>
      </c>
      <c r="F189" s="159">
        <f t="shared" si="49"/>
        <v>11.35888828846857</v>
      </c>
      <c r="G189" s="159">
        <f t="shared" si="50"/>
        <v>28.250000000000004</v>
      </c>
    </row>
    <row r="190" spans="2:7" x14ac:dyDescent="0.25">
      <c r="D190" s="159">
        <f t="shared" si="54"/>
        <v>6.9767160853763226</v>
      </c>
      <c r="E190" s="159">
        <f t="shared" si="48"/>
        <v>27.25</v>
      </c>
      <c r="F190" s="159">
        <f t="shared" si="49"/>
        <v>9.2182543038825777</v>
      </c>
      <c r="G190" s="159">
        <f t="shared" si="50"/>
        <v>27.81</v>
      </c>
    </row>
    <row r="191" spans="2:7" x14ac:dyDescent="0.25">
      <c r="D191" s="159">
        <f t="shared" si="54"/>
        <v>9.2182543038825777</v>
      </c>
      <c r="E191" s="159">
        <f t="shared" si="48"/>
        <v>32</v>
      </c>
      <c r="F191" s="159">
        <f t="shared" si="49"/>
        <v>11.35888828846857</v>
      </c>
      <c r="G191" s="159">
        <f t="shared" si="50"/>
        <v>28.750000000000004</v>
      </c>
    </row>
    <row r="192" spans="2:7" x14ac:dyDescent="0.25">
      <c r="D192" s="159"/>
      <c r="E192" s="159"/>
      <c r="F192" s="159">
        <f t="shared" si="49"/>
        <v>9.2182543038825777</v>
      </c>
      <c r="G192" s="159">
        <f t="shared" si="50"/>
        <v>28.330000000000002</v>
      </c>
    </row>
    <row r="193" spans="4:7" x14ac:dyDescent="0.25">
      <c r="D193" s="159"/>
      <c r="E193" s="159"/>
      <c r="F193" s="159">
        <f t="shared" si="49"/>
        <v>11.35888828846857</v>
      </c>
      <c r="G193" s="159">
        <f t="shared" si="50"/>
        <v>29.140000000000004</v>
      </c>
    </row>
    <row r="194" spans="4:7" x14ac:dyDescent="0.25">
      <c r="D194" s="159"/>
      <c r="E194" s="159"/>
      <c r="F194" s="159">
        <f t="shared" si="49"/>
        <v>9.2182543038825777</v>
      </c>
      <c r="G194" s="159">
        <f t="shared" si="50"/>
        <v>28.750000000000004</v>
      </c>
    </row>
    <row r="195" spans="4:7" x14ac:dyDescent="0.25">
      <c r="D195" s="159"/>
      <c r="E195" s="159"/>
      <c r="F195" s="159">
        <f t="shared" si="49"/>
        <v>11.35888828846857</v>
      </c>
      <c r="G195" s="159">
        <f t="shared" si="50"/>
        <v>29.930000000000003</v>
      </c>
    </row>
    <row r="196" spans="4:7" x14ac:dyDescent="0.25">
      <c r="D196" s="159"/>
      <c r="E196" s="159"/>
      <c r="F196" s="159">
        <f t="shared" si="49"/>
        <v>9.2182543038825777</v>
      </c>
      <c r="G196" s="159">
        <f t="shared" si="50"/>
        <v>29.580000000000002</v>
      </c>
    </row>
    <row r="197" spans="4:7" x14ac:dyDescent="0.25">
      <c r="D197" s="159"/>
      <c r="E197" s="159"/>
      <c r="F197" s="159">
        <f t="shared" si="49"/>
        <v>11.35888828846857</v>
      </c>
      <c r="G197" s="159">
        <f t="shared" si="50"/>
        <v>30.38</v>
      </c>
    </row>
    <row r="198" spans="4:7" x14ac:dyDescent="0.25">
      <c r="D198" s="159"/>
      <c r="E198" s="159"/>
      <c r="F198" s="159">
        <f t="shared" si="49"/>
        <v>9.2182543038825777</v>
      </c>
      <c r="G198" s="159">
        <f t="shared" si="50"/>
        <v>29.94</v>
      </c>
    </row>
    <row r="199" spans="4:7" x14ac:dyDescent="0.25">
      <c r="F199" s="159">
        <f t="shared" si="49"/>
        <v>3.1640002686668787</v>
      </c>
      <c r="G199" s="159">
        <f t="shared" si="50"/>
        <v>25.19</v>
      </c>
    </row>
    <row r="200" spans="4:7" x14ac:dyDescent="0.25">
      <c r="F200" s="159">
        <f t="shared" si="49"/>
        <v>4.2246088094312695</v>
      </c>
      <c r="G200" s="159">
        <f t="shared" si="50"/>
        <v>25.48</v>
      </c>
    </row>
    <row r="201" spans="4:7" x14ac:dyDescent="0.25">
      <c r="F201" s="159">
        <f t="shared" si="49"/>
        <v>5.2979497456430114</v>
      </c>
      <c r="G201" s="159">
        <f t="shared" si="50"/>
        <v>25.970000000000002</v>
      </c>
    </row>
    <row r="202" spans="4:7" x14ac:dyDescent="0.25">
      <c r="F202" s="159">
        <f t="shared" si="49"/>
        <v>6.3770202598060619</v>
      </c>
      <c r="G202" s="159">
        <f t="shared" si="50"/>
        <v>26.91</v>
      </c>
    </row>
    <row r="203" spans="4:7" x14ac:dyDescent="0.25">
      <c r="F203" s="159">
        <f t="shared" si="49"/>
        <v>7.4586372530585825</v>
      </c>
      <c r="G203" s="159">
        <f t="shared" si="50"/>
        <v>27.69</v>
      </c>
    </row>
    <row r="204" spans="4:7" x14ac:dyDescent="0.25">
      <c r="F204" s="159">
        <f t="shared" si="49"/>
        <v>9.1189416193932349</v>
      </c>
      <c r="G204" s="159">
        <f t="shared" si="50"/>
        <v>29.19</v>
      </c>
    </row>
    <row r="205" spans="4:7" x14ac:dyDescent="0.25">
      <c r="F205" s="159">
        <f t="shared" si="49"/>
        <v>11.259575603979226</v>
      </c>
      <c r="G205" s="159">
        <f t="shared" si="50"/>
        <v>31.460000000000004</v>
      </c>
    </row>
    <row r="206" spans="4:7" x14ac:dyDescent="0.25">
      <c r="F206" s="159">
        <f t="shared" si="49"/>
        <v>13.501113822485481</v>
      </c>
      <c r="G206" s="159">
        <f t="shared" si="50"/>
        <v>35.570000000000007</v>
      </c>
    </row>
    <row r="207" spans="4:7" x14ac:dyDescent="0.25">
      <c r="F207" s="159">
        <f t="shared" si="49"/>
        <v>15.862973177969208</v>
      </c>
      <c r="G207" s="159">
        <f t="shared" si="50"/>
        <v>41.769999999999996</v>
      </c>
    </row>
    <row r="208" spans="4:7" x14ac:dyDescent="0.25">
      <c r="F208" s="159">
        <f t="shared" si="49"/>
        <v>18.483936780806541</v>
      </c>
      <c r="G208" s="159">
        <f t="shared" si="50"/>
        <v>50.34</v>
      </c>
    </row>
    <row r="209" spans="6:7" x14ac:dyDescent="0.25">
      <c r="F209" s="159">
        <f t="shared" si="49"/>
        <v>22.738466719539087</v>
      </c>
      <c r="G209" s="159">
        <f t="shared" si="50"/>
        <v>68.81</v>
      </c>
    </row>
    <row r="210" spans="6:7" x14ac:dyDescent="0.25">
      <c r="F210" s="159"/>
      <c r="G210" s="159"/>
    </row>
    <row r="211" spans="6:7" x14ac:dyDescent="0.25">
      <c r="F211" s="159"/>
      <c r="G211" s="159"/>
    </row>
    <row r="212" spans="6:7" x14ac:dyDescent="0.25">
      <c r="F212" s="159"/>
    </row>
    <row r="213" spans="6:7" x14ac:dyDescent="0.25">
      <c r="F213" s="159"/>
    </row>
    <row r="214" spans="6:7" x14ac:dyDescent="0.25">
      <c r="F214" s="159"/>
    </row>
    <row r="215" spans="6:7" x14ac:dyDescent="0.25">
      <c r="F215" s="159"/>
    </row>
  </sheetData>
  <mergeCells count="8">
    <mergeCell ref="B71:R71"/>
    <mergeCell ref="B6:C6"/>
    <mergeCell ref="B2:R2"/>
    <mergeCell ref="G6:I6"/>
    <mergeCell ref="J6:L6"/>
    <mergeCell ref="M6:O6"/>
    <mergeCell ref="P6:R6"/>
    <mergeCell ref="B3:C4"/>
  </mergeCells>
  <pageMargins left="0.70866141732283472" right="0.70866141732283472" top="0.74803149606299213" bottom="0.70866141732283472" header="0.31496062992125984" footer="0.31496062992125984"/>
  <pageSetup paperSize="9" scale="38" fitToHeight="2" orientation="portrait" horizontalDpi="4294967293" verticalDpi="0" r:id="rId1"/>
  <rowBreaks count="1" manualBreakCount="1">
    <brk id="4" min="1" max="30" man="1"/>
  </rowBreaks>
  <colBreaks count="1" manualBreakCount="1">
    <brk id="13" min="1" max="70" man="1"/>
  </colBreaks>
  <drawing r:id="rId2"/>
  <legacyDrawing r:id="rId3"/>
  <oleObjects>
    <mc:AlternateContent xmlns:mc="http://schemas.openxmlformats.org/markup-compatibility/2006">
      <mc:Choice Requires="x14">
        <oleObject progId="Equation.3" shapeId="2050" r:id="rId4">
          <objectPr defaultSize="0" autoPict="0" r:id="rId5">
            <anchor moveWithCells="1" sizeWithCells="1">
              <from>
                <xdr:col>34</xdr:col>
                <xdr:colOff>171450</xdr:colOff>
                <xdr:row>130</xdr:row>
                <xdr:rowOff>47625</xdr:rowOff>
              </from>
              <to>
                <xdr:col>39</xdr:col>
                <xdr:colOff>0</xdr:colOff>
                <xdr:row>132</xdr:row>
                <xdr:rowOff>133350</xdr:rowOff>
              </to>
            </anchor>
          </objectPr>
        </oleObject>
      </mc:Choice>
      <mc:Fallback>
        <oleObject progId="Equation.3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</vt:lpstr>
      <vt:lpstr>D20</vt:lpstr>
      <vt:lpstr>'1'!Print_Area</vt:lpstr>
      <vt:lpstr>'D20'!Print_Area</vt:lpstr>
      <vt:lpstr>'D20'!Print_Titles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Aazokhi Waruwu</cp:lastModifiedBy>
  <cp:lastPrinted>2018-03-23T06:12:38Z</cp:lastPrinted>
  <dcterms:created xsi:type="dcterms:W3CDTF">2014-03-31T17:28:33Z</dcterms:created>
  <dcterms:modified xsi:type="dcterms:W3CDTF">2018-03-23T06:15:08Z</dcterms:modified>
</cp:coreProperties>
</file>