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ladica\Desktop\"/>
    </mc:Choice>
  </mc:AlternateContent>
  <bookViews>
    <workbookView xWindow="0" yWindow="0" windowWidth="20250" windowHeight="7650" activeTab="1"/>
  </bookViews>
  <sheets>
    <sheet name="Fitting" sheetId="1" r:id="rId1"/>
    <sheet name="Errors (w.i.)" sheetId="2" r:id="rId2"/>
    <sheet name="Errors (s.i.)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S6" i="1" l="1"/>
  <c r="S5" i="1" l="1"/>
  <c r="G11" i="3" l="1"/>
  <c r="H3" i="1"/>
  <c r="H4" i="1"/>
  <c r="H5" i="1"/>
  <c r="H6" i="1"/>
  <c r="H7" i="1"/>
  <c r="H8" i="1"/>
  <c r="H9" i="1"/>
  <c r="H10" i="1"/>
  <c r="H11" i="1"/>
  <c r="H2" i="1"/>
  <c r="S3" i="1"/>
  <c r="G3" i="1"/>
  <c r="G4" i="1"/>
  <c r="G5" i="1"/>
  <c r="G6" i="1"/>
  <c r="G7" i="1"/>
  <c r="G8" i="1"/>
  <c r="G9" i="1"/>
  <c r="G10" i="1"/>
  <c r="G11" i="1"/>
  <c r="G2" i="1"/>
  <c r="D2" i="3" l="1"/>
  <c r="D3" i="3"/>
  <c r="D4" i="3"/>
  <c r="D5" i="3"/>
  <c r="D6" i="3"/>
  <c r="D7" i="3"/>
  <c r="D8" i="3"/>
  <c r="D9" i="3"/>
  <c r="D10" i="3"/>
  <c r="D11" i="3"/>
  <c r="C2" i="2"/>
  <c r="P11" i="3"/>
  <c r="S11" i="3" s="1"/>
  <c r="N2" i="2"/>
  <c r="Q2" i="2" s="1"/>
  <c r="P9" i="3" l="1"/>
  <c r="S9" i="3" s="1"/>
  <c r="P5" i="3"/>
  <c r="S5" i="3" s="1"/>
  <c r="C3" i="3"/>
  <c r="G2" i="3" s="1"/>
  <c r="C4" i="3"/>
  <c r="G3" i="3" s="1"/>
  <c r="P3" i="3" s="1"/>
  <c r="S3" i="3" s="1"/>
  <c r="C5" i="3"/>
  <c r="G4" i="3" s="1"/>
  <c r="P4" i="3" s="1"/>
  <c r="S4" i="3" s="1"/>
  <c r="C6" i="3"/>
  <c r="G5" i="3" s="1"/>
  <c r="C7" i="3"/>
  <c r="G6" i="3" s="1"/>
  <c r="P6" i="3" s="1"/>
  <c r="S6" i="3" s="1"/>
  <c r="C8" i="3"/>
  <c r="G7" i="3" s="1"/>
  <c r="P7" i="3" s="1"/>
  <c r="S7" i="3" s="1"/>
  <c r="C9" i="3"/>
  <c r="G8" i="3" s="1"/>
  <c r="P8" i="3" s="1"/>
  <c r="S8" i="3" s="1"/>
  <c r="C10" i="3"/>
  <c r="G9" i="3" s="1"/>
  <c r="C11" i="3"/>
  <c r="G10" i="3" s="1"/>
  <c r="P10" i="3" s="1"/>
  <c r="S10" i="3" s="1"/>
  <c r="C2" i="3"/>
  <c r="M5" i="3"/>
  <c r="M4" i="3"/>
  <c r="F4" i="3"/>
  <c r="O4" i="3" s="1"/>
  <c r="R4" i="3" s="1"/>
  <c r="M3" i="3"/>
  <c r="F2" i="3"/>
  <c r="F3" i="3" l="1"/>
  <c r="O3" i="3" s="1"/>
  <c r="R3" i="3" s="1"/>
  <c r="F5" i="3"/>
  <c r="O5" i="3" s="1"/>
  <c r="R5" i="3" s="1"/>
  <c r="K2" i="3"/>
  <c r="P2" i="3"/>
  <c r="S2" i="3" s="1"/>
  <c r="U2" i="3" s="1"/>
  <c r="O2" i="3"/>
  <c r="R2" i="3" s="1"/>
  <c r="M2" i="3"/>
  <c r="I2" i="3"/>
  <c r="L4" i="3"/>
  <c r="J4" i="3"/>
  <c r="H4" i="3"/>
  <c r="L2" i="3"/>
  <c r="J2" i="3"/>
  <c r="H2" i="3"/>
  <c r="L3" i="3"/>
  <c r="J3" i="3"/>
  <c r="H3" i="3"/>
  <c r="J5" i="3"/>
  <c r="I3" i="3"/>
  <c r="K3" i="3"/>
  <c r="I4" i="3"/>
  <c r="K4" i="3"/>
  <c r="I5" i="3"/>
  <c r="K5" i="3"/>
  <c r="M6" i="3"/>
  <c r="K6" i="3"/>
  <c r="I6" i="3"/>
  <c r="F6" i="3"/>
  <c r="O6" i="3" s="1"/>
  <c r="R6" i="3" s="1"/>
  <c r="M7" i="3"/>
  <c r="K7" i="3"/>
  <c r="I7" i="3"/>
  <c r="F7" i="3"/>
  <c r="O7" i="3" s="1"/>
  <c r="R7" i="3" s="1"/>
  <c r="M8" i="3"/>
  <c r="K8" i="3"/>
  <c r="I8" i="3"/>
  <c r="F8" i="3"/>
  <c r="O8" i="3" s="1"/>
  <c r="R8" i="3" s="1"/>
  <c r="M9" i="3"/>
  <c r="K9" i="3"/>
  <c r="I9" i="3"/>
  <c r="F9" i="3"/>
  <c r="O9" i="3" s="1"/>
  <c r="R9" i="3" s="1"/>
  <c r="M10" i="3"/>
  <c r="K10" i="3"/>
  <c r="I10" i="3"/>
  <c r="F10" i="3"/>
  <c r="O10" i="3" s="1"/>
  <c r="R10" i="3" s="1"/>
  <c r="M11" i="3"/>
  <c r="K11" i="3"/>
  <c r="I11" i="3"/>
  <c r="F11" i="3"/>
  <c r="O11" i="3" s="1"/>
  <c r="R11" i="3" s="1"/>
  <c r="O3" i="2"/>
  <c r="R3" i="2" s="1"/>
  <c r="T3" i="2" s="1"/>
  <c r="V3" i="2" s="1"/>
  <c r="O7" i="2"/>
  <c r="R7" i="2" s="1"/>
  <c r="T7" i="2" s="1"/>
  <c r="V7" i="2" s="1"/>
  <c r="O11" i="2"/>
  <c r="R11" i="2" s="1"/>
  <c r="T11" i="2" s="1"/>
  <c r="V11" i="2" s="1"/>
  <c r="C3" i="2"/>
  <c r="N3" i="2" s="1"/>
  <c r="C4" i="2"/>
  <c r="O4" i="2" s="1"/>
  <c r="C5" i="2"/>
  <c r="N5" i="2" s="1"/>
  <c r="C6" i="2"/>
  <c r="O6" i="2" s="1"/>
  <c r="C7" i="2"/>
  <c r="N7" i="2" s="1"/>
  <c r="C8" i="2"/>
  <c r="O8" i="2" s="1"/>
  <c r="C9" i="2"/>
  <c r="N9" i="2" s="1"/>
  <c r="C10" i="2"/>
  <c r="O10" i="2" s="1"/>
  <c r="C11" i="2"/>
  <c r="N11" i="2" s="1"/>
  <c r="O2" i="2"/>
  <c r="L11" i="2"/>
  <c r="K11" i="2"/>
  <c r="J11" i="2"/>
  <c r="I11" i="2"/>
  <c r="H11" i="2"/>
  <c r="G11" i="2"/>
  <c r="L10" i="2"/>
  <c r="K10" i="2"/>
  <c r="J10" i="2"/>
  <c r="I10" i="2"/>
  <c r="H10" i="2"/>
  <c r="G10" i="2"/>
  <c r="L9" i="2"/>
  <c r="K9" i="2"/>
  <c r="J9" i="2"/>
  <c r="I9" i="2"/>
  <c r="H9" i="2"/>
  <c r="G9" i="2"/>
  <c r="L8" i="2"/>
  <c r="K8" i="2"/>
  <c r="J8" i="2"/>
  <c r="I8" i="2"/>
  <c r="H8" i="2"/>
  <c r="G8" i="2"/>
  <c r="L7" i="2"/>
  <c r="K7" i="2"/>
  <c r="J7" i="2"/>
  <c r="I7" i="2"/>
  <c r="H7" i="2"/>
  <c r="G7" i="2"/>
  <c r="L6" i="2"/>
  <c r="K6" i="2"/>
  <c r="J6" i="2"/>
  <c r="I6" i="2"/>
  <c r="H6" i="2"/>
  <c r="G6" i="2"/>
  <c r="L5" i="2"/>
  <c r="K5" i="2"/>
  <c r="J5" i="2"/>
  <c r="I5" i="2"/>
  <c r="H5" i="2"/>
  <c r="G5" i="2"/>
  <c r="L4" i="2"/>
  <c r="K4" i="2"/>
  <c r="J4" i="2"/>
  <c r="I4" i="2"/>
  <c r="H4" i="2"/>
  <c r="G4" i="2"/>
  <c r="L3" i="2"/>
  <c r="K3" i="2"/>
  <c r="J3" i="2"/>
  <c r="I3" i="2"/>
  <c r="H3" i="2"/>
  <c r="G3" i="2"/>
  <c r="L2" i="2"/>
  <c r="K2" i="2"/>
  <c r="K12" i="2" s="1"/>
  <c r="J2" i="2"/>
  <c r="I2" i="2"/>
  <c r="H2" i="2"/>
  <c r="G2" i="2"/>
  <c r="G12" i="2" s="1"/>
  <c r="O9" i="2" l="1"/>
  <c r="R9" i="2" s="1"/>
  <c r="T9" i="2" s="1"/>
  <c r="V9" i="2" s="1"/>
  <c r="O5" i="2"/>
  <c r="R5" i="2" s="1"/>
  <c r="T5" i="2" s="1"/>
  <c r="V5" i="2" s="1"/>
  <c r="H5" i="3"/>
  <c r="L5" i="3"/>
  <c r="Q11" i="2"/>
  <c r="S11" i="2" s="1"/>
  <c r="U11" i="2" s="1"/>
  <c r="Q9" i="2"/>
  <c r="S9" i="2" s="1"/>
  <c r="U9" i="2" s="1"/>
  <c r="Q7" i="2"/>
  <c r="S7" i="2" s="1"/>
  <c r="U7" i="2" s="1"/>
  <c r="Q5" i="2"/>
  <c r="S5" i="2" s="1"/>
  <c r="U5" i="2" s="1"/>
  <c r="Q3" i="2"/>
  <c r="S3" i="2" s="1"/>
  <c r="U3" i="2" s="1"/>
  <c r="R2" i="2"/>
  <c r="T2" i="2" s="1"/>
  <c r="V2" i="2" s="1"/>
  <c r="V12" i="2" s="1"/>
  <c r="R10" i="2"/>
  <c r="T10" i="2" s="1"/>
  <c r="V10" i="2" s="1"/>
  <c r="R8" i="2"/>
  <c r="T8" i="2" s="1"/>
  <c r="V8" i="2" s="1"/>
  <c r="R6" i="2"/>
  <c r="T6" i="2" s="1"/>
  <c r="V6" i="2" s="1"/>
  <c r="R4" i="2"/>
  <c r="T4" i="2" s="1"/>
  <c r="V4" i="2" s="1"/>
  <c r="N10" i="2"/>
  <c r="N8" i="2"/>
  <c r="N6" i="2"/>
  <c r="N4" i="2"/>
  <c r="U9" i="3"/>
  <c r="W9" i="3" s="1"/>
  <c r="M12" i="3"/>
  <c r="K12" i="3"/>
  <c r="I12" i="3"/>
  <c r="Y10" i="3"/>
  <c r="U10" i="3"/>
  <c r="W10" i="3" s="1"/>
  <c r="Y8" i="3"/>
  <c r="U8" i="3"/>
  <c r="W8" i="3" s="1"/>
  <c r="Y6" i="3"/>
  <c r="U6" i="3"/>
  <c r="W6" i="3" s="1"/>
  <c r="X5" i="3"/>
  <c r="T5" i="3"/>
  <c r="V5" i="3" s="1"/>
  <c r="X3" i="3"/>
  <c r="T3" i="3"/>
  <c r="V3" i="3" s="1"/>
  <c r="J11" i="3"/>
  <c r="L11" i="3"/>
  <c r="H11" i="3"/>
  <c r="J10" i="3"/>
  <c r="L10" i="3"/>
  <c r="H10" i="3"/>
  <c r="J9" i="3"/>
  <c r="L9" i="3"/>
  <c r="H9" i="3"/>
  <c r="J8" i="3"/>
  <c r="L8" i="3"/>
  <c r="H8" i="3"/>
  <c r="J7" i="3"/>
  <c r="L7" i="3"/>
  <c r="H7" i="3"/>
  <c r="H12" i="3" s="1"/>
  <c r="J6" i="3"/>
  <c r="J12" i="3" s="1"/>
  <c r="L6" i="3"/>
  <c r="H6" i="3"/>
  <c r="Y11" i="3"/>
  <c r="U11" i="3"/>
  <c r="W11" i="3" s="1"/>
  <c r="Y9" i="3"/>
  <c r="Y7" i="3"/>
  <c r="U7" i="3"/>
  <c r="W7" i="3" s="1"/>
  <c r="I12" i="2"/>
  <c r="Q10" i="2"/>
  <c r="H12" i="2"/>
  <c r="J12" i="2"/>
  <c r="L12" i="2"/>
  <c r="X4" i="2"/>
  <c r="X8" i="2"/>
  <c r="W3" i="2"/>
  <c r="X6" i="2"/>
  <c r="W7" i="2"/>
  <c r="X10" i="2"/>
  <c r="W11" i="2"/>
  <c r="W9" i="2" l="1"/>
  <c r="W5" i="2"/>
  <c r="X2" i="2"/>
  <c r="T12" i="2"/>
  <c r="W10" i="2"/>
  <c r="S10" i="2"/>
  <c r="U10" i="2" s="1"/>
  <c r="Q6" i="2"/>
  <c r="Q4" i="2"/>
  <c r="Q8" i="2"/>
  <c r="L12" i="3"/>
  <c r="X4" i="3"/>
  <c r="T4" i="3"/>
  <c r="V4" i="3" s="1"/>
  <c r="Y5" i="3"/>
  <c r="U5" i="3"/>
  <c r="W5" i="3" s="1"/>
  <c r="Y2" i="3"/>
  <c r="Y3" i="3"/>
  <c r="U3" i="3"/>
  <c r="W3" i="3" s="1"/>
  <c r="X2" i="3"/>
  <c r="T2" i="3"/>
  <c r="Y4" i="3"/>
  <c r="U4" i="3"/>
  <c r="W4" i="3" s="1"/>
  <c r="X11" i="2"/>
  <c r="X9" i="2"/>
  <c r="X7" i="2"/>
  <c r="X5" i="2"/>
  <c r="X3" i="2"/>
  <c r="X12" i="2" s="1"/>
  <c r="S8" i="2" l="1"/>
  <c r="U8" i="2" s="1"/>
  <c r="W8" i="2"/>
  <c r="S4" i="2"/>
  <c r="U4" i="2" s="1"/>
  <c r="W4" i="2"/>
  <c r="S2" i="2"/>
  <c r="W2" i="2"/>
  <c r="S6" i="2"/>
  <c r="U6" i="2" s="1"/>
  <c r="W6" i="2"/>
  <c r="Y12" i="3"/>
  <c r="X11" i="3"/>
  <c r="T11" i="3"/>
  <c r="V11" i="3" s="1"/>
  <c r="X9" i="3"/>
  <c r="T9" i="3"/>
  <c r="V9" i="3" s="1"/>
  <c r="X7" i="3"/>
  <c r="T7" i="3"/>
  <c r="V7" i="3" s="1"/>
  <c r="V2" i="3"/>
  <c r="U12" i="3"/>
  <c r="W2" i="3"/>
  <c r="W12" i="3" s="1"/>
  <c r="X10" i="3"/>
  <c r="T10" i="3"/>
  <c r="V10" i="3" s="1"/>
  <c r="X8" i="3"/>
  <c r="T8" i="3"/>
  <c r="V8" i="3" s="1"/>
  <c r="X6" i="3"/>
  <c r="T6" i="3"/>
  <c r="V6" i="3" s="1"/>
  <c r="D3" i="1"/>
  <c r="D4" i="1"/>
  <c r="D5" i="1"/>
  <c r="D6" i="1"/>
  <c r="D7" i="1"/>
  <c r="D8" i="1"/>
  <c r="D9" i="1"/>
  <c r="D10" i="1"/>
  <c r="D11" i="1"/>
  <c r="D2" i="1"/>
  <c r="C3" i="1"/>
  <c r="C4" i="1"/>
  <c r="C5" i="1"/>
  <c r="C6" i="1"/>
  <c r="I6" i="1" s="1"/>
  <c r="C7" i="1"/>
  <c r="C8" i="1"/>
  <c r="C9" i="1"/>
  <c r="C10" i="1"/>
  <c r="I10" i="1" s="1"/>
  <c r="C11" i="1"/>
  <c r="I4" i="1"/>
  <c r="I8" i="1"/>
  <c r="I2" i="1"/>
  <c r="I3" i="1"/>
  <c r="I5" i="1"/>
  <c r="I7" i="1"/>
  <c r="I9" i="1"/>
  <c r="I11" i="1"/>
  <c r="X12" i="3" l="1"/>
  <c r="W12" i="2"/>
  <c r="U2" i="2"/>
  <c r="U12" i="2" s="1"/>
  <c r="S12" i="2"/>
  <c r="V12" i="3"/>
  <c r="T12" i="3"/>
</calcChain>
</file>

<file path=xl/sharedStrings.xml><?xml version="1.0" encoding="utf-8"?>
<sst xmlns="http://schemas.openxmlformats.org/spreadsheetml/2006/main" count="65" uniqueCount="42">
  <si>
    <r>
      <t>V</t>
    </r>
    <r>
      <rPr>
        <b/>
        <vertAlign val="subscript"/>
        <sz val="11"/>
        <color theme="1"/>
        <rFont val="Calibri"/>
        <family val="2"/>
        <scheme val="minor"/>
      </rPr>
      <t>E</t>
    </r>
  </si>
  <si>
    <t>Eps</t>
  </si>
  <si>
    <t>f</t>
  </si>
  <si>
    <r>
      <t>V</t>
    </r>
    <r>
      <rPr>
        <b/>
        <vertAlign val="subscript"/>
        <sz val="11"/>
        <color theme="1"/>
        <rFont val="Calibri"/>
        <family val="2"/>
        <scheme val="minor"/>
      </rPr>
      <t>G</t>
    </r>
  </si>
  <si>
    <t>Logit(Eps)</t>
  </si>
  <si>
    <t>b</t>
  </si>
  <si>
    <t>Fitting</t>
  </si>
  <si>
    <t>Red. Br</t>
  </si>
  <si>
    <t>Parameters:</t>
  </si>
  <si>
    <t>a</t>
  </si>
  <si>
    <t>Basu-Dutta</t>
  </si>
  <si>
    <r>
      <t>V</t>
    </r>
    <r>
      <rPr>
        <b/>
        <vertAlign val="subscript"/>
        <sz val="11"/>
        <color theme="1"/>
        <rFont val="Calibri"/>
        <family val="2"/>
        <scheme val="minor"/>
      </rPr>
      <t>E</t>
    </r>
    <r>
      <rPr>
        <b/>
        <sz val="11"/>
        <color theme="1"/>
        <rFont val="Calibri"/>
        <family val="2"/>
        <scheme val="minor"/>
      </rPr>
      <t>/u</t>
    </r>
    <r>
      <rPr>
        <b/>
        <vertAlign val="subscript"/>
        <sz val="11"/>
        <color theme="1"/>
        <rFont val="Calibri"/>
        <family val="2"/>
        <scheme val="minor"/>
      </rPr>
      <t>T</t>
    </r>
  </si>
  <si>
    <r>
      <rPr>
        <b/>
        <sz val="11"/>
        <color theme="1"/>
        <rFont val="Calibri"/>
        <family val="2"/>
      </rPr>
      <t>Ψ</t>
    </r>
    <r>
      <rPr>
        <b/>
        <vertAlign val="subscript"/>
        <sz val="11"/>
        <color theme="1"/>
        <rFont val="Calibri"/>
        <family val="2"/>
      </rPr>
      <t>swi</t>
    </r>
  </si>
  <si>
    <r>
      <rPr>
        <b/>
        <sz val="11"/>
        <color theme="1"/>
        <rFont val="Calibri"/>
        <family val="2"/>
      </rPr>
      <t>ε</t>
    </r>
    <r>
      <rPr>
        <b/>
        <sz val="11"/>
        <color theme="1"/>
        <rFont val="Calibri"/>
        <family val="2"/>
        <scheme val="minor"/>
      </rPr>
      <t>*</t>
    </r>
  </si>
  <si>
    <r>
      <t>ε</t>
    </r>
    <r>
      <rPr>
        <b/>
        <vertAlign val="subscript"/>
        <sz val="11"/>
        <color theme="1"/>
        <rFont val="Calibri"/>
        <family val="2"/>
        <scheme val="minor"/>
      </rPr>
      <t>m</t>
    </r>
  </si>
  <si>
    <r>
      <t>ε</t>
    </r>
    <r>
      <rPr>
        <b/>
        <vertAlign val="subscript"/>
        <sz val="11"/>
        <color theme="1"/>
        <rFont val="Calibri"/>
        <family val="2"/>
        <scheme val="minor"/>
      </rPr>
      <t>PL</t>
    </r>
  </si>
  <si>
    <r>
      <t>SEE (ε</t>
    </r>
    <r>
      <rPr>
        <b/>
        <vertAlign val="subscript"/>
        <sz val="11"/>
        <color theme="1"/>
        <rFont val="Calibri"/>
        <family val="2"/>
        <scheme val="minor"/>
      </rPr>
      <t>m</t>
    </r>
    <r>
      <rPr>
        <b/>
        <sz val="11"/>
        <color theme="1"/>
        <rFont val="Calibri"/>
        <family val="2"/>
        <scheme val="minor"/>
      </rPr>
      <t>)</t>
    </r>
  </si>
  <si>
    <r>
      <t>SEE (ε</t>
    </r>
    <r>
      <rPr>
        <b/>
        <vertAlign val="subscript"/>
        <sz val="11"/>
        <color rgb="FFFF0000"/>
        <rFont val="Calibri"/>
        <family val="2"/>
        <scheme val="minor"/>
      </rPr>
      <t>PL</t>
    </r>
    <r>
      <rPr>
        <b/>
        <sz val="11"/>
        <color rgb="FFFF0000"/>
        <rFont val="Calibri"/>
        <family val="2"/>
        <scheme val="minor"/>
      </rPr>
      <t>)</t>
    </r>
  </si>
  <si>
    <r>
      <t>AE (ε</t>
    </r>
    <r>
      <rPr>
        <b/>
        <vertAlign val="subscript"/>
        <sz val="11"/>
        <color theme="1"/>
        <rFont val="Calibri"/>
        <family val="2"/>
        <scheme val="minor"/>
      </rPr>
      <t>m</t>
    </r>
    <r>
      <rPr>
        <b/>
        <sz val="11"/>
        <color theme="1"/>
        <rFont val="Calibri"/>
        <family val="2"/>
        <scheme val="minor"/>
      </rPr>
      <t>)</t>
    </r>
  </si>
  <si>
    <r>
      <t>AE (ε</t>
    </r>
    <r>
      <rPr>
        <b/>
        <vertAlign val="subscript"/>
        <sz val="11"/>
        <color rgb="FFFF0000"/>
        <rFont val="Calibri"/>
        <family val="2"/>
        <scheme val="minor"/>
      </rPr>
      <t>PL</t>
    </r>
    <r>
      <rPr>
        <b/>
        <sz val="11"/>
        <color rgb="FFFF0000"/>
        <rFont val="Calibri"/>
        <family val="2"/>
        <scheme val="minor"/>
      </rPr>
      <t>)</t>
    </r>
  </si>
  <si>
    <r>
      <t>FE (ε</t>
    </r>
    <r>
      <rPr>
        <b/>
        <vertAlign val="subscript"/>
        <sz val="11"/>
        <color theme="1"/>
        <rFont val="Calibri"/>
        <family val="2"/>
        <scheme val="minor"/>
      </rPr>
      <t>m</t>
    </r>
    <r>
      <rPr>
        <b/>
        <sz val="11"/>
        <color theme="1"/>
        <rFont val="Calibri"/>
        <family val="2"/>
        <scheme val="minor"/>
      </rPr>
      <t>)</t>
    </r>
  </si>
  <si>
    <r>
      <t>FE (ε</t>
    </r>
    <r>
      <rPr>
        <b/>
        <vertAlign val="subscript"/>
        <sz val="11"/>
        <color rgb="FFFF0000"/>
        <rFont val="Calibri"/>
        <family val="2"/>
        <scheme val="minor"/>
      </rPr>
      <t>PL</t>
    </r>
    <r>
      <rPr>
        <b/>
        <sz val="11"/>
        <color rgb="FFFF0000"/>
        <rFont val="Calibri"/>
        <family val="2"/>
        <scheme val="minor"/>
      </rPr>
      <t>)</t>
    </r>
  </si>
  <si>
    <t>f*</t>
  </si>
  <si>
    <r>
      <t>f(</t>
    </r>
    <r>
      <rPr>
        <b/>
        <sz val="11"/>
        <color theme="1"/>
        <rFont val="Calibri"/>
        <family val="2"/>
      </rPr>
      <t>ε</t>
    </r>
    <r>
      <rPr>
        <b/>
        <vertAlign val="subscript"/>
        <sz val="11"/>
        <color theme="1"/>
        <rFont val="Calibri"/>
        <family val="2"/>
      </rPr>
      <t>m</t>
    </r>
    <r>
      <rPr>
        <b/>
        <sz val="11"/>
        <color theme="1"/>
        <rFont val="Calibri"/>
        <family val="2"/>
      </rPr>
      <t>)</t>
    </r>
  </si>
  <si>
    <r>
      <t>f(</t>
    </r>
    <r>
      <rPr>
        <b/>
        <sz val="11"/>
        <color theme="1"/>
        <rFont val="Calibri"/>
        <family val="2"/>
      </rPr>
      <t>ε</t>
    </r>
    <r>
      <rPr>
        <b/>
        <vertAlign val="subscript"/>
        <sz val="11"/>
        <color theme="1"/>
        <rFont val="Calibri"/>
        <family val="2"/>
      </rPr>
      <t>PL</t>
    </r>
    <r>
      <rPr>
        <b/>
        <sz val="11"/>
        <color theme="1"/>
        <rFont val="Calibri"/>
        <family val="2"/>
      </rPr>
      <t>)</t>
    </r>
  </si>
  <si>
    <r>
      <rPr>
        <b/>
        <sz val="11"/>
        <color theme="1"/>
        <rFont val="Calibri"/>
        <family val="2"/>
      </rPr>
      <t>Ψ</t>
    </r>
    <r>
      <rPr>
        <b/>
        <vertAlign val="subscript"/>
        <sz val="11"/>
        <color theme="1"/>
        <rFont val="Calibri"/>
        <family val="2"/>
      </rPr>
      <t>s</t>
    </r>
    <r>
      <rPr>
        <b/>
        <sz val="11"/>
        <color theme="1"/>
        <rFont val="Calibri"/>
        <family val="2"/>
        <scheme val="minor"/>
      </rPr>
      <t>*</t>
    </r>
  </si>
  <si>
    <r>
      <t>Ψ</t>
    </r>
    <r>
      <rPr>
        <b/>
        <vertAlign val="subscript"/>
        <sz val="11"/>
        <color theme="1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>(</t>
    </r>
    <r>
      <rPr>
        <b/>
        <sz val="11"/>
        <color theme="1"/>
        <rFont val="Calibri"/>
        <family val="2"/>
      </rPr>
      <t>ε</t>
    </r>
    <r>
      <rPr>
        <b/>
        <vertAlign val="subscript"/>
        <sz val="11"/>
        <color theme="1"/>
        <rFont val="Calibri"/>
        <family val="2"/>
      </rPr>
      <t>m</t>
    </r>
    <r>
      <rPr>
        <b/>
        <sz val="11"/>
        <color theme="1"/>
        <rFont val="Calibri"/>
        <family val="2"/>
        <scheme val="minor"/>
      </rPr>
      <t>)</t>
    </r>
  </si>
  <si>
    <r>
      <t>Ψ</t>
    </r>
    <r>
      <rPr>
        <b/>
        <vertAlign val="subscript"/>
        <sz val="11"/>
        <color theme="1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>(</t>
    </r>
    <r>
      <rPr>
        <b/>
        <sz val="11"/>
        <color theme="1"/>
        <rFont val="Calibri"/>
        <family val="2"/>
      </rPr>
      <t>ε</t>
    </r>
    <r>
      <rPr>
        <b/>
        <vertAlign val="subscript"/>
        <sz val="11"/>
        <color theme="1"/>
        <rFont val="Calibri"/>
        <family val="2"/>
      </rPr>
      <t>PL</t>
    </r>
    <r>
      <rPr>
        <b/>
        <sz val="11"/>
        <color theme="1"/>
        <rFont val="Calibri"/>
        <family val="2"/>
        <scheme val="minor"/>
      </rPr>
      <t>)</t>
    </r>
  </si>
  <si>
    <r>
      <t>SEE Ψ</t>
    </r>
    <r>
      <rPr>
        <b/>
        <vertAlign val="subscript"/>
        <sz val="11"/>
        <color theme="1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>(ε</t>
    </r>
    <r>
      <rPr>
        <b/>
        <vertAlign val="subscript"/>
        <sz val="11"/>
        <color theme="1"/>
        <rFont val="Calibri"/>
        <family val="2"/>
        <scheme val="minor"/>
      </rPr>
      <t>m</t>
    </r>
    <r>
      <rPr>
        <b/>
        <sz val="11"/>
        <color theme="1"/>
        <rFont val="Calibri"/>
        <family val="2"/>
        <scheme val="minor"/>
      </rPr>
      <t>)</t>
    </r>
  </si>
  <si>
    <r>
      <t>SEE Ψs(ε</t>
    </r>
    <r>
      <rPr>
        <b/>
        <vertAlign val="subscript"/>
        <sz val="11"/>
        <color rgb="FFFF0000"/>
        <rFont val="Calibri"/>
        <family val="2"/>
        <scheme val="minor"/>
      </rPr>
      <t>PL</t>
    </r>
    <r>
      <rPr>
        <b/>
        <sz val="11"/>
        <color rgb="FFFF0000"/>
        <rFont val="Calibri"/>
        <family val="2"/>
        <scheme val="minor"/>
      </rPr>
      <t>)</t>
    </r>
  </si>
  <si>
    <r>
      <t>AE Ψ</t>
    </r>
    <r>
      <rPr>
        <b/>
        <vertAlign val="subscript"/>
        <sz val="11"/>
        <color theme="1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>(</t>
    </r>
    <r>
      <rPr>
        <b/>
        <sz val="11"/>
        <color theme="1"/>
        <rFont val="Calibri"/>
        <family val="2"/>
      </rPr>
      <t>ε</t>
    </r>
    <r>
      <rPr>
        <b/>
        <vertAlign val="subscript"/>
        <sz val="11"/>
        <color theme="1"/>
        <rFont val="Calibri"/>
        <family val="2"/>
      </rPr>
      <t>m</t>
    </r>
    <r>
      <rPr>
        <b/>
        <sz val="11"/>
        <color theme="1"/>
        <rFont val="Calibri"/>
        <family val="2"/>
        <scheme val="minor"/>
      </rPr>
      <t>)</t>
    </r>
  </si>
  <si>
    <r>
      <t>AE Ψ</t>
    </r>
    <r>
      <rPr>
        <b/>
        <vertAlign val="subscript"/>
        <sz val="11"/>
        <color theme="1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>(</t>
    </r>
    <r>
      <rPr>
        <b/>
        <sz val="11"/>
        <color theme="1"/>
        <rFont val="Calibri"/>
        <family val="2"/>
      </rPr>
      <t>ε</t>
    </r>
    <r>
      <rPr>
        <b/>
        <vertAlign val="subscript"/>
        <sz val="11"/>
        <color theme="1"/>
        <rFont val="Calibri"/>
        <family val="2"/>
      </rPr>
      <t>PL</t>
    </r>
    <r>
      <rPr>
        <b/>
        <sz val="11"/>
        <color theme="1"/>
        <rFont val="Calibri"/>
        <family val="2"/>
        <scheme val="minor"/>
      </rPr>
      <t>)</t>
    </r>
  </si>
  <si>
    <r>
      <t>FE Ψ</t>
    </r>
    <r>
      <rPr>
        <b/>
        <vertAlign val="subscript"/>
        <sz val="11"/>
        <color theme="1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>(</t>
    </r>
    <r>
      <rPr>
        <b/>
        <sz val="11"/>
        <color theme="1"/>
        <rFont val="Calibri"/>
        <family val="2"/>
      </rPr>
      <t>ε</t>
    </r>
    <r>
      <rPr>
        <b/>
        <vertAlign val="subscript"/>
        <sz val="11"/>
        <color theme="1"/>
        <rFont val="Calibri"/>
        <family val="2"/>
      </rPr>
      <t>m</t>
    </r>
    <r>
      <rPr>
        <b/>
        <sz val="11"/>
        <color theme="1"/>
        <rFont val="Calibri"/>
        <family val="2"/>
        <scheme val="minor"/>
      </rPr>
      <t>)</t>
    </r>
  </si>
  <si>
    <r>
      <t>FE Ψ</t>
    </r>
    <r>
      <rPr>
        <b/>
        <vertAlign val="subscript"/>
        <sz val="11"/>
        <color theme="1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>(</t>
    </r>
    <r>
      <rPr>
        <b/>
        <sz val="11"/>
        <color theme="1"/>
        <rFont val="Calibri"/>
        <family val="2"/>
      </rPr>
      <t>ε</t>
    </r>
    <r>
      <rPr>
        <b/>
        <vertAlign val="subscript"/>
        <sz val="11"/>
        <color theme="1"/>
        <rFont val="Calibri"/>
        <family val="2"/>
      </rPr>
      <t>PL</t>
    </r>
    <r>
      <rPr>
        <b/>
        <sz val="11"/>
        <color theme="1"/>
        <rFont val="Calibri"/>
        <family val="2"/>
        <scheme val="minor"/>
      </rPr>
      <t>)</t>
    </r>
  </si>
  <si>
    <r>
      <t>AE Ψ</t>
    </r>
    <r>
      <rPr>
        <b/>
        <vertAlign val="subscript"/>
        <sz val="11"/>
        <color theme="1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>(ε</t>
    </r>
    <r>
      <rPr>
        <b/>
        <vertAlign val="subscript"/>
        <sz val="11"/>
        <color theme="1"/>
        <rFont val="Calibri"/>
        <family val="2"/>
        <scheme val="minor"/>
      </rPr>
      <t>m</t>
    </r>
    <r>
      <rPr>
        <b/>
        <sz val="11"/>
        <color theme="1"/>
        <rFont val="Calibri"/>
        <family val="2"/>
        <scheme val="minor"/>
      </rPr>
      <t>)</t>
    </r>
  </si>
  <si>
    <r>
      <t>AE Ψs(ε</t>
    </r>
    <r>
      <rPr>
        <b/>
        <vertAlign val="subscript"/>
        <sz val="11"/>
        <color rgb="FFFF0000"/>
        <rFont val="Calibri"/>
        <family val="2"/>
        <scheme val="minor"/>
      </rPr>
      <t>PL</t>
    </r>
    <r>
      <rPr>
        <b/>
        <sz val="11"/>
        <color rgb="FFFF0000"/>
        <rFont val="Calibri"/>
        <family val="2"/>
        <scheme val="minor"/>
      </rPr>
      <t>)</t>
    </r>
  </si>
  <si>
    <r>
      <t>FE Ψ</t>
    </r>
    <r>
      <rPr>
        <b/>
        <vertAlign val="subscript"/>
        <sz val="11"/>
        <color theme="1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>(ε</t>
    </r>
    <r>
      <rPr>
        <b/>
        <vertAlign val="subscript"/>
        <sz val="11"/>
        <color theme="1"/>
        <rFont val="Calibri"/>
        <family val="2"/>
        <scheme val="minor"/>
      </rPr>
      <t>m</t>
    </r>
    <r>
      <rPr>
        <b/>
        <sz val="11"/>
        <color theme="1"/>
        <rFont val="Calibri"/>
        <family val="2"/>
        <scheme val="minor"/>
      </rPr>
      <t>)</t>
    </r>
  </si>
  <si>
    <r>
      <t>FE Ψs(ε</t>
    </r>
    <r>
      <rPr>
        <b/>
        <vertAlign val="subscript"/>
        <sz val="11"/>
        <color rgb="FFFF0000"/>
        <rFont val="Calibri"/>
        <family val="2"/>
        <scheme val="minor"/>
      </rPr>
      <t>PL</t>
    </r>
    <r>
      <rPr>
        <b/>
        <sz val="11"/>
        <color rgb="FFFF0000"/>
        <rFont val="Calibri"/>
        <family val="2"/>
        <scheme val="minor"/>
      </rPr>
      <t>)</t>
    </r>
  </si>
  <si>
    <r>
      <t>V</t>
    </r>
    <r>
      <rPr>
        <b/>
        <vertAlign val="subscript"/>
        <sz val="11"/>
        <color theme="1"/>
        <rFont val="Calibri"/>
        <family val="2"/>
        <scheme val="minor"/>
      </rPr>
      <t>T</t>
    </r>
  </si>
  <si>
    <r>
      <rPr>
        <b/>
        <sz val="11"/>
        <color theme="1"/>
        <rFont val="Calibri"/>
        <family val="2"/>
      </rPr>
      <t>ν</t>
    </r>
    <r>
      <rPr>
        <b/>
        <sz val="11"/>
        <color theme="1"/>
        <rFont val="Calibri"/>
        <family val="2"/>
        <scheme val="minor"/>
      </rPr>
      <t>=7</t>
    </r>
  </si>
  <si>
    <t>-lnb</t>
  </si>
  <si>
    <r>
      <rPr>
        <sz val="11"/>
        <color theme="1"/>
        <rFont val="Calibri"/>
        <family val="2"/>
      </rPr>
      <t>ε</t>
    </r>
    <r>
      <rPr>
        <vertAlign val="subscript"/>
        <sz val="11"/>
        <color theme="1"/>
        <rFont val="Calibri"/>
        <family val="2"/>
      </rPr>
      <t>GL</t>
    </r>
    <r>
      <rPr>
        <sz val="11"/>
        <color theme="1"/>
        <rFont val="Calibri"/>
        <family val="2"/>
        <charset val="238"/>
      </rPr>
      <t>(0)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</si>
</sst>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"/>
    <numFmt numFmtId="165" formatCode="0.000000"/>
    <numFmt numFmtId="166" formatCode="0.000"/>
    <numFmt numFmtId="167" formatCode="0.0000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</font>
    <font>
      <b/>
      <vertAlign val="subscript"/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vertAlign val="subscript"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Courier New"/>
      <family val="3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2" borderId="5" xfId="0" applyFont="1" applyFill="1" applyBorder="1"/>
    <xf numFmtId="0" fontId="0" fillId="0" borderId="6" xfId="0" applyNumberFormat="1" applyBorder="1"/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0" fillId="0" borderId="18" xfId="0" applyBorder="1"/>
    <xf numFmtId="165" fontId="0" fillId="0" borderId="17" xfId="0" applyNumberFormat="1" applyBorder="1"/>
    <xf numFmtId="0" fontId="0" fillId="0" borderId="24" xfId="0" applyBorder="1" applyAlignment="1">
      <alignment horizontal="center" vertical="center"/>
    </xf>
    <xf numFmtId="165" fontId="0" fillId="0" borderId="25" xfId="0" applyNumberFormat="1" applyBorder="1"/>
    <xf numFmtId="0" fontId="0" fillId="0" borderId="2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4" xfId="0" applyBorder="1" applyAlignment="1">
      <alignment horizontal="center"/>
    </xf>
    <xf numFmtId="165" fontId="0" fillId="0" borderId="22" xfId="0" applyNumberFormat="1" applyBorder="1"/>
    <xf numFmtId="165" fontId="0" fillId="0" borderId="0" xfId="0" applyNumberFormat="1" applyBorder="1"/>
    <xf numFmtId="0" fontId="0" fillId="0" borderId="0" xfId="0" applyNumberFormat="1" applyBorder="1"/>
    <xf numFmtId="164" fontId="0" fillId="0" borderId="0" xfId="0" applyNumberFormat="1" applyBorder="1"/>
    <xf numFmtId="165" fontId="0" fillId="0" borderId="15" xfId="0" applyNumberFormat="1" applyBorder="1"/>
    <xf numFmtId="165" fontId="0" fillId="0" borderId="19" xfId="0" applyNumberFormat="1" applyBorder="1"/>
    <xf numFmtId="0" fontId="1" fillId="2" borderId="5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8" fillId="0" borderId="6" xfId="0" applyFont="1" applyBorder="1"/>
    <xf numFmtId="0" fontId="9" fillId="0" borderId="6" xfId="0" applyFont="1" applyBorder="1"/>
    <xf numFmtId="0" fontId="10" fillId="0" borderId="6" xfId="0" applyFont="1" applyBorder="1"/>
    <xf numFmtId="0" fontId="11" fillId="0" borderId="6" xfId="0" applyFont="1" applyBorder="1"/>
    <xf numFmtId="0" fontId="12" fillId="0" borderId="7" xfId="0" applyFont="1" applyBorder="1"/>
    <xf numFmtId="0" fontId="8" fillId="0" borderId="7" xfId="0" applyFont="1" applyBorder="1"/>
    <xf numFmtId="0" fontId="11" fillId="0" borderId="7" xfId="0" applyFont="1" applyBorder="1"/>
    <xf numFmtId="0" fontId="9" fillId="0" borderId="7" xfId="0" applyFont="1" applyBorder="1"/>
    <xf numFmtId="0" fontId="12" fillId="0" borderId="8" xfId="0" applyFont="1" applyBorder="1"/>
    <xf numFmtId="0" fontId="8" fillId="0" borderId="8" xfId="0" applyFont="1" applyBorder="1"/>
    <xf numFmtId="0" fontId="11" fillId="0" borderId="8" xfId="0" applyFont="1" applyBorder="1"/>
    <xf numFmtId="0" fontId="0" fillId="0" borderId="29" xfId="0" applyBorder="1"/>
    <xf numFmtId="0" fontId="9" fillId="0" borderId="29" xfId="0" applyFont="1" applyBorder="1"/>
    <xf numFmtId="0" fontId="3" fillId="0" borderId="6" xfId="0" applyFont="1" applyBorder="1"/>
    <xf numFmtId="0" fontId="0" fillId="0" borderId="5" xfId="0" applyBorder="1"/>
    <xf numFmtId="0" fontId="3" fillId="0" borderId="5" xfId="0" applyFont="1" applyBorder="1"/>
    <xf numFmtId="0" fontId="6" fillId="3" borderId="1" xfId="0" applyFont="1" applyFill="1" applyBorder="1"/>
    <xf numFmtId="0" fontId="1" fillId="2" borderId="26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0" fillId="0" borderId="32" xfId="0" applyBorder="1"/>
    <xf numFmtId="0" fontId="11" fillId="0" borderId="32" xfId="0" applyFont="1" applyBorder="1"/>
    <xf numFmtId="0" fontId="0" fillId="0" borderId="33" xfId="0" applyBorder="1"/>
    <xf numFmtId="0" fontId="8" fillId="0" borderId="34" xfId="0" applyFont="1" applyBorder="1"/>
    <xf numFmtId="0" fontId="9" fillId="0" borderId="32" xfId="0" applyFont="1" applyBorder="1"/>
    <xf numFmtId="0" fontId="3" fillId="0" borderId="32" xfId="0" applyFont="1" applyBorder="1"/>
    <xf numFmtId="0" fontId="0" fillId="0" borderId="35" xfId="0" applyBorder="1"/>
    <xf numFmtId="0" fontId="11" fillId="0" borderId="35" xfId="0" applyFont="1" applyBorder="1"/>
    <xf numFmtId="0" fontId="0" fillId="0" borderId="37" xfId="0" applyBorder="1"/>
    <xf numFmtId="0" fontId="11" fillId="0" borderId="37" xfId="0" applyFont="1" applyBorder="1"/>
    <xf numFmtId="0" fontId="3" fillId="0" borderId="13" xfId="0" applyFont="1" applyBorder="1"/>
    <xf numFmtId="0" fontId="1" fillId="3" borderId="1" xfId="0" applyFont="1" applyFill="1" applyBorder="1" applyAlignment="1">
      <alignment horizontal="center"/>
    </xf>
    <xf numFmtId="0" fontId="8" fillId="0" borderId="33" xfId="0" applyFont="1" applyBorder="1"/>
    <xf numFmtId="0" fontId="8" fillId="0" borderId="36" xfId="0" applyFont="1" applyBorder="1"/>
    <xf numFmtId="0" fontId="8" fillId="0" borderId="38" xfId="0" applyFont="1" applyBorder="1"/>
    <xf numFmtId="0" fontId="8" fillId="0" borderId="1" xfId="0" applyFont="1" applyBorder="1"/>
    <xf numFmtId="0" fontId="8" fillId="0" borderId="12" xfId="0" applyFont="1" applyBorder="1"/>
    <xf numFmtId="0" fontId="11" fillId="0" borderId="34" xfId="0" applyFont="1" applyBorder="1"/>
    <xf numFmtId="0" fontId="11" fillId="0" borderId="39" xfId="0" applyFont="1" applyBorder="1"/>
    <xf numFmtId="0" fontId="11" fillId="0" borderId="40" xfId="0" applyFont="1" applyBorder="1"/>
    <xf numFmtId="0" fontId="4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1" xfId="0" applyBorder="1"/>
    <xf numFmtId="11" fontId="13" fillId="3" borderId="1" xfId="0" applyNumberFormat="1" applyFont="1" applyFill="1" applyBorder="1"/>
    <xf numFmtId="11" fontId="6" fillId="3" borderId="1" xfId="0" applyNumberFormat="1" applyFont="1" applyFill="1" applyBorder="1"/>
    <xf numFmtId="2" fontId="13" fillId="3" borderId="1" xfId="0" applyNumberFormat="1" applyFont="1" applyFill="1" applyBorder="1"/>
    <xf numFmtId="2" fontId="6" fillId="3" borderId="1" xfId="0" applyNumberFormat="1" applyFont="1" applyFill="1" applyBorder="1"/>
    <xf numFmtId="166" fontId="13" fillId="3" borderId="1" xfId="0" applyNumberFormat="1" applyFont="1" applyFill="1" applyBorder="1"/>
    <xf numFmtId="166" fontId="6" fillId="3" borderId="1" xfId="0" applyNumberFormat="1" applyFont="1" applyFill="1" applyBorder="1"/>
    <xf numFmtId="11" fontId="1" fillId="3" borderId="1" xfId="0" applyNumberFormat="1" applyFont="1" applyFill="1" applyBorder="1"/>
    <xf numFmtId="11" fontId="14" fillId="3" borderId="1" xfId="0" applyNumberFormat="1" applyFont="1" applyFill="1" applyBorder="1"/>
    <xf numFmtId="11" fontId="1" fillId="3" borderId="10" xfId="0" applyNumberFormat="1" applyFont="1" applyFill="1" applyBorder="1"/>
    <xf numFmtId="0" fontId="0" fillId="0" borderId="1" xfId="0" applyNumberFormat="1" applyBorder="1"/>
    <xf numFmtId="0" fontId="0" fillId="0" borderId="46" xfId="0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165" fontId="0" fillId="0" borderId="45" xfId="0" applyNumberFormat="1" applyBorder="1"/>
    <xf numFmtId="0" fontId="0" fillId="0" borderId="43" xfId="0" applyBorder="1" applyAlignment="1">
      <alignment horizontal="center" vertical="center"/>
    </xf>
    <xf numFmtId="49" fontId="0" fillId="0" borderId="37" xfId="0" applyNumberFormat="1" applyBorder="1" applyAlignment="1">
      <alignment horizontal="center" vertical="center"/>
    </xf>
    <xf numFmtId="167" fontId="0" fillId="0" borderId="6" xfId="0" applyNumberFormat="1" applyBorder="1"/>
    <xf numFmtId="167" fontId="0" fillId="0" borderId="8" xfId="0" applyNumberFormat="1" applyBorder="1"/>
    <xf numFmtId="167" fontId="0" fillId="0" borderId="44" xfId="0" applyNumberFormat="1" applyBorder="1"/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Eps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Fitting!$C$2:$C$11</c:f>
              <c:numCache>
                <c:formatCode>General</c:formatCode>
                <c:ptCount val="10"/>
                <c:pt idx="0">
                  <c:v>-0.323705358</c:v>
                </c:pt>
                <c:pt idx="1">
                  <c:v>-0.29133485799999997</c:v>
                </c:pt>
                <c:pt idx="2">
                  <c:v>-0.258964258</c:v>
                </c:pt>
                <c:pt idx="3">
                  <c:v>-0.22659375799999998</c:v>
                </c:pt>
                <c:pt idx="4">
                  <c:v>-0.19422335799999998</c:v>
                </c:pt>
                <c:pt idx="5">
                  <c:v>-0.161852358</c:v>
                </c:pt>
                <c:pt idx="6">
                  <c:v>-0.12948235799999999</c:v>
                </c:pt>
                <c:pt idx="7">
                  <c:v>-9.7111358000000009E-2</c:v>
                </c:pt>
                <c:pt idx="8">
                  <c:v>-6.4741357999999971E-2</c:v>
                </c:pt>
                <c:pt idx="9">
                  <c:v>-3.2370357999999988E-2</c:v>
                </c:pt>
              </c:numCache>
            </c:numRef>
          </c:xVal>
          <c:yVal>
            <c:numRef>
              <c:f>Fitting!$F$2:$F$11</c:f>
              <c:numCache>
                <c:formatCode>General</c:formatCode>
                <c:ptCount val="10"/>
                <c:pt idx="0">
                  <c:v>5.03536E-3</c:v>
                </c:pt>
                <c:pt idx="1">
                  <c:v>6.1364499999999999E-3</c:v>
                </c:pt>
                <c:pt idx="2">
                  <c:v>7.4429199999999996E-3</c:v>
                </c:pt>
                <c:pt idx="3">
                  <c:v>8.9727799999999996E-3</c:v>
                </c:pt>
                <c:pt idx="4">
                  <c:v>1.07321E-2</c:v>
                </c:pt>
                <c:pt idx="5">
                  <c:v>1.27028E-2</c:v>
                </c:pt>
                <c:pt idx="6">
                  <c:v>1.48217E-2</c:v>
                </c:pt>
                <c:pt idx="7">
                  <c:v>1.69406E-2</c:v>
                </c:pt>
                <c:pt idx="8">
                  <c:v>1.8750599999999999E-2</c:v>
                </c:pt>
                <c:pt idx="9">
                  <c:v>1.96408E-2</c:v>
                </c:pt>
              </c:numCache>
            </c:numRef>
          </c:yVal>
          <c:smooth val="0"/>
        </c:ser>
        <c:ser>
          <c:idx val="2"/>
          <c:order val="1"/>
          <c:tx>
            <c:v>Eq. (5)</c:v>
          </c:tx>
          <c:spPr>
            <a:ln w="158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Fitting!$C$2:$C$11</c:f>
              <c:numCache>
                <c:formatCode>General</c:formatCode>
                <c:ptCount val="10"/>
                <c:pt idx="0">
                  <c:v>-0.323705358</c:v>
                </c:pt>
                <c:pt idx="1">
                  <c:v>-0.29133485799999997</c:v>
                </c:pt>
                <c:pt idx="2">
                  <c:v>-0.258964258</c:v>
                </c:pt>
                <c:pt idx="3">
                  <c:v>-0.22659375799999998</c:v>
                </c:pt>
                <c:pt idx="4">
                  <c:v>-0.19422335799999998</c:v>
                </c:pt>
                <c:pt idx="5">
                  <c:v>-0.161852358</c:v>
                </c:pt>
                <c:pt idx="6">
                  <c:v>-0.12948235799999999</c:v>
                </c:pt>
                <c:pt idx="7">
                  <c:v>-9.7111358000000009E-2</c:v>
                </c:pt>
                <c:pt idx="8">
                  <c:v>-6.4741357999999971E-2</c:v>
                </c:pt>
                <c:pt idx="9">
                  <c:v>-3.2370357999999988E-2</c:v>
                </c:pt>
              </c:numCache>
            </c:numRef>
          </c:xVal>
          <c:yVal>
            <c:numRef>
              <c:f>Fitting!$I$2:$I$11</c:f>
              <c:numCache>
                <c:formatCode>General</c:formatCode>
                <c:ptCount val="10"/>
                <c:pt idx="0">
                  <c:v>3.6677212442067742E-3</c:v>
                </c:pt>
                <c:pt idx="1">
                  <c:v>4.9232002300934052E-3</c:v>
                </c:pt>
                <c:pt idx="2">
                  <c:v>6.6097096324831796E-3</c:v>
                </c:pt>
                <c:pt idx="3">
                  <c:v>8.6964414006935851E-3</c:v>
                </c:pt>
                <c:pt idx="4">
                  <c:v>1.0969566070192569E-2</c:v>
                </c:pt>
                <c:pt idx="5">
                  <c:v>1.3102149224783182E-2</c:v>
                </c:pt>
                <c:pt idx="6">
                  <c:v>1.4854077569857427E-2</c:v>
                </c:pt>
                <c:pt idx="7">
                  <c:v>1.6170363376288958E-2</c:v>
                </c:pt>
                <c:pt idx="8">
                  <c:v>1.7116555307075346E-2</c:v>
                </c:pt>
                <c:pt idx="9">
                  <c:v>1.7788797213878074E-2</c:v>
                </c:pt>
              </c:numCache>
            </c:numRef>
          </c:yVal>
          <c:smooth val="0"/>
        </c:ser>
        <c:ser>
          <c:idx val="1"/>
          <c:order val="2"/>
          <c:tx>
            <c:v>Eq. (8)</c:v>
          </c:tx>
          <c:spPr>
            <a:ln w="15875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Fitting!$C$2:$C$11</c:f>
              <c:numCache>
                <c:formatCode>General</c:formatCode>
                <c:ptCount val="10"/>
                <c:pt idx="0">
                  <c:v>-0.323705358</c:v>
                </c:pt>
                <c:pt idx="1">
                  <c:v>-0.29133485799999997</c:v>
                </c:pt>
                <c:pt idx="2">
                  <c:v>-0.258964258</c:v>
                </c:pt>
                <c:pt idx="3">
                  <c:v>-0.22659375799999998</c:v>
                </c:pt>
                <c:pt idx="4">
                  <c:v>-0.19422335799999998</c:v>
                </c:pt>
                <c:pt idx="5">
                  <c:v>-0.161852358</c:v>
                </c:pt>
                <c:pt idx="6">
                  <c:v>-0.12948235799999999</c:v>
                </c:pt>
                <c:pt idx="7">
                  <c:v>-9.7111358000000009E-2</c:v>
                </c:pt>
                <c:pt idx="8">
                  <c:v>-6.4741357999999971E-2</c:v>
                </c:pt>
                <c:pt idx="9">
                  <c:v>-3.2370357999999988E-2</c:v>
                </c:pt>
              </c:numCache>
            </c:numRef>
          </c:xVal>
          <c:yVal>
            <c:numRef>
              <c:f>Fitting!$H$2:$H$11</c:f>
              <c:numCache>
                <c:formatCode>General</c:formatCode>
                <c:ptCount val="10"/>
                <c:pt idx="0">
                  <c:v>5.1288730982761658E-3</c:v>
                </c:pt>
                <c:pt idx="1">
                  <c:v>6.1487325466997441E-3</c:v>
                </c:pt>
                <c:pt idx="2">
                  <c:v>7.3708888806687063E-3</c:v>
                </c:pt>
                <c:pt idx="3">
                  <c:v>8.8338212046091061E-3</c:v>
                </c:pt>
                <c:pt idx="4">
                  <c:v>1.0578032734274059E-2</c:v>
                </c:pt>
                <c:pt idx="5">
                  <c:v>1.2629009678337508E-2</c:v>
                </c:pt>
                <c:pt idx="6">
                  <c:v>1.4931081263724291E-2</c:v>
                </c:pt>
                <c:pt idx="7">
                  <c:v>1.7184400018925367E-2</c:v>
                </c:pt>
                <c:pt idx="8">
                  <c:v>1.8818254428090968E-2</c:v>
                </c:pt>
                <c:pt idx="9">
                  <c:v>1.9606247732316191E-2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7029696"/>
        <c:axId val="297033224"/>
      </c:scatterChart>
      <c:valAx>
        <c:axId val="297029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V</a:t>
                </a:r>
                <a:r>
                  <a:rPr lang="en-US" sz="1050" baseline="-25000"/>
                  <a:t>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7033224"/>
        <c:crosses val="autoZero"/>
        <c:crossBetween val="midCat"/>
      </c:valAx>
      <c:valAx>
        <c:axId val="297033224"/>
        <c:scaling>
          <c:orientation val="minMax"/>
          <c:max val="2.0000000000000004E-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050">
                    <a:latin typeface="Calibri" panose="020F0502020204030204" pitchFamily="34" charset="0"/>
                  </a:rPr>
                  <a:t>ε</a:t>
                </a:r>
                <a:r>
                  <a:rPr lang="en-US" sz="1050">
                    <a:latin typeface="Calibri" panose="020F0502020204030204" pitchFamily="34" charset="0"/>
                  </a:rPr>
                  <a:t>(V</a:t>
                </a:r>
                <a:r>
                  <a:rPr lang="en-US" sz="1050" baseline="-25000">
                    <a:latin typeface="Calibri" panose="020F0502020204030204" pitchFamily="34" charset="0"/>
                  </a:rPr>
                  <a:t>E</a:t>
                </a:r>
                <a:r>
                  <a:rPr lang="en-US" sz="1050">
                    <a:latin typeface="Calibri" panose="020F0502020204030204" pitchFamily="34" charset="0"/>
                  </a:rPr>
                  <a:t>)</a:t>
                </a:r>
                <a:endParaRPr lang="en-US" sz="1050"/>
              </a:p>
            </c:rich>
          </c:tx>
          <c:layout>
            <c:manualLayout>
              <c:xMode val="edge"/>
              <c:yMode val="edge"/>
              <c:x val="1.4947683109118086E-2"/>
              <c:y val="0.31808389675672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70296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991188601424816E-2"/>
          <c:y val="5.057471264367816E-2"/>
          <c:w val="0.70666596362954626"/>
          <c:h val="0.82894234772377595"/>
        </c:manualLayout>
      </c:layout>
      <c:scatterChart>
        <c:scatterStyle val="lineMarker"/>
        <c:varyColors val="0"/>
        <c:ser>
          <c:idx val="0"/>
          <c:order val="0"/>
          <c:tx>
            <c:v>Logit </c:v>
          </c:tx>
          <c:spPr>
            <a:ln w="9525" cap="rnd">
              <a:noFill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name>Approx.</c:name>
            <c:spPr>
              <a:ln w="15875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2369351851851852"/>
                  <c:y val="-2.060592592592592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Fitting!$D$2:$D$11</c:f>
              <c:numCache>
                <c:formatCode>General</c:formatCode>
                <c:ptCount val="10"/>
                <c:pt idx="0">
                  <c:v>-12.450206076923077</c:v>
                </c:pt>
                <c:pt idx="1">
                  <c:v>-11.205186846153845</c:v>
                </c:pt>
                <c:pt idx="2">
                  <c:v>-9.9601637692307694</c:v>
                </c:pt>
                <c:pt idx="3">
                  <c:v>-8.7151445384615389</c:v>
                </c:pt>
                <c:pt idx="4">
                  <c:v>-7.4701291538461536</c:v>
                </c:pt>
                <c:pt idx="5">
                  <c:v>-6.2250906923076927</c:v>
                </c:pt>
                <c:pt idx="6">
                  <c:v>-4.9800906923076926</c:v>
                </c:pt>
                <c:pt idx="7">
                  <c:v>-3.7350522307692313</c:v>
                </c:pt>
                <c:pt idx="8">
                  <c:v>-2.4900522307692299</c:v>
                </c:pt>
                <c:pt idx="9">
                  <c:v>-1.2450137692307688</c:v>
                </c:pt>
              </c:numCache>
            </c:numRef>
          </c:xVal>
          <c:yVal>
            <c:numRef>
              <c:f>Fitting!$G$2:$G$11</c:f>
              <c:numCache>
                <c:formatCode>General</c:formatCode>
                <c:ptCount val="10"/>
                <c:pt idx="0">
                  <c:v>-9.6546666294904568</c:v>
                </c:pt>
                <c:pt idx="1">
                  <c:v>-8.2701451061322171</c:v>
                </c:pt>
                <c:pt idx="2">
                  <c:v>-6.918294172920028</c:v>
                </c:pt>
                <c:pt idx="3">
                  <c:v>-5.6070920580799317</c:v>
                </c:pt>
                <c:pt idx="4">
                  <c:v>-4.3445573939995414</c:v>
                </c:pt>
                <c:pt idx="5">
                  <c:v>-3.1347794156769284</c:v>
                </c:pt>
                <c:pt idx="6">
                  <c:v>-1.9664987761174146</c:v>
                </c:pt>
                <c:pt idx="7">
                  <c:v>-0.78697825629994567</c:v>
                </c:pt>
                <c:pt idx="8">
                  <c:v>0.56082480151441916</c:v>
                </c:pt>
                <c:pt idx="9">
                  <c:v>2.0005483003614755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7030872"/>
        <c:axId val="297034008"/>
      </c:scatterChart>
      <c:valAx>
        <c:axId val="297030872"/>
        <c:scaling>
          <c:orientation val="minMax"/>
          <c:min val="-1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/>
                  <a:t>V</a:t>
                </a:r>
                <a:r>
                  <a:rPr lang="en-US" sz="1000" b="0" baseline="-25000"/>
                  <a:t>E </a:t>
                </a:r>
                <a:r>
                  <a:rPr lang="en-US" sz="1000" b="0" baseline="0"/>
                  <a:t>/ u</a:t>
                </a:r>
                <a:r>
                  <a:rPr lang="en-US" sz="1000" b="0" baseline="-25000"/>
                  <a:t>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7034008"/>
        <c:crosses val="autoZero"/>
        <c:crossBetween val="midCat"/>
      </c:valAx>
      <c:valAx>
        <c:axId val="297034008"/>
        <c:scaling>
          <c:orientation val="minMax"/>
          <c:max val="4"/>
          <c:min val="-1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 b="0">
                    <a:latin typeface="+mn-lt"/>
                  </a:rPr>
                  <a:t>Logit(</a:t>
                </a:r>
                <a:r>
                  <a:rPr lang="el-GR" sz="1050" b="0" i="1">
                    <a:latin typeface="+mn-lt"/>
                  </a:rPr>
                  <a:t>ε</a:t>
                </a:r>
                <a:r>
                  <a:rPr lang="sr-Latn-RS" sz="1050" b="0" i="1" baseline="-25000">
                    <a:latin typeface="+mn-lt"/>
                  </a:rPr>
                  <a:t>GL</a:t>
                </a:r>
                <a:r>
                  <a:rPr lang="en-US" sz="1050" b="0">
                    <a:latin typeface="+mn-lt"/>
                  </a:rPr>
                  <a:t>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70308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0</xdr:row>
      <xdr:rowOff>1</xdr:rowOff>
    </xdr:from>
    <xdr:to>
      <xdr:col>16</xdr:col>
      <xdr:colOff>71850</xdr:colOff>
      <xdr:row>13</xdr:row>
      <xdr:rowOff>42526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13</xdr:row>
      <xdr:rowOff>123825</xdr:rowOff>
    </xdr:from>
    <xdr:to>
      <xdr:col>16</xdr:col>
      <xdr:colOff>62325</xdr:colOff>
      <xdr:row>27</xdr:row>
      <xdr:rowOff>128250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zoomScaleNormal="100" workbookViewId="0">
      <selection activeCell="G15" sqref="G15"/>
    </sheetView>
  </sheetViews>
  <sheetFormatPr defaultRowHeight="15" x14ac:dyDescent="0.25"/>
  <cols>
    <col min="1" max="1" width="7.28515625" bestFit="1" customWidth="1"/>
    <col min="2" max="2" width="10" bestFit="1" customWidth="1"/>
    <col min="5" max="5" width="9" bestFit="1" customWidth="1"/>
    <col min="6" max="6" width="11" bestFit="1" customWidth="1"/>
    <col min="8" max="9" width="12" bestFit="1" customWidth="1"/>
    <col min="19" max="19" width="12.7109375" bestFit="1" customWidth="1"/>
  </cols>
  <sheetData>
    <row r="1" spans="1:19" ht="18.75" thickBot="1" x14ac:dyDescent="0.4">
      <c r="A1" s="9" t="s">
        <v>7</v>
      </c>
      <c r="B1" s="1" t="s">
        <v>3</v>
      </c>
      <c r="C1" s="2" t="s">
        <v>0</v>
      </c>
      <c r="D1" s="2" t="s">
        <v>11</v>
      </c>
      <c r="E1" s="2" t="s">
        <v>2</v>
      </c>
      <c r="F1" s="3" t="s">
        <v>1</v>
      </c>
      <c r="G1" s="5" t="s">
        <v>4</v>
      </c>
      <c r="H1" s="4" t="s">
        <v>6</v>
      </c>
      <c r="I1" s="4" t="s">
        <v>10</v>
      </c>
      <c r="Q1" s="104" t="s">
        <v>8</v>
      </c>
      <c r="R1" s="105"/>
      <c r="S1" s="106"/>
    </row>
    <row r="2" spans="1:19" ht="15.75" thickBot="1" x14ac:dyDescent="0.3">
      <c r="A2" s="6">
        <v>1</v>
      </c>
      <c r="B2" s="6">
        <v>0</v>
      </c>
      <c r="C2" s="6">
        <f>(B2-0.323705358)</f>
        <v>-0.323705358</v>
      </c>
      <c r="D2" s="6">
        <f>C2/0.026</f>
        <v>-12.450206076923077</v>
      </c>
      <c r="E2" s="6">
        <v>0.68169000000000002</v>
      </c>
      <c r="F2" s="6">
        <v>5.03536E-3</v>
      </c>
      <c r="G2" s="6">
        <f>LN(F2^7/(0.02^7-F2^7))</f>
        <v>-9.6546666294904568</v>
      </c>
      <c r="H2" s="10">
        <f>0.02/(1+EXP(-$S$3*(C2/0.026)-$S$4))^(1/7)</f>
        <v>5.1288730982761658E-3</v>
      </c>
      <c r="I2" s="6">
        <f>0.01*(1+(C2+8*0.026)/SQRT((C2+8*0.026)^2+0.02))</f>
        <v>3.6677212442067742E-3</v>
      </c>
      <c r="Q2" s="11"/>
      <c r="R2" s="12"/>
      <c r="S2" s="25"/>
    </row>
    <row r="3" spans="1:19" ht="15.75" thickBot="1" x14ac:dyDescent="0.3">
      <c r="A3" s="7">
        <v>2</v>
      </c>
      <c r="B3" s="7">
        <v>3.2370500000000003E-2</v>
      </c>
      <c r="C3" s="7">
        <f t="shared" ref="C3:C11" si="0">(B3-0.323705358)</f>
        <v>-0.29133485799999997</v>
      </c>
      <c r="D3" s="7">
        <f t="shared" ref="D3:D11" si="1">C3/0.026</f>
        <v>-11.205186846153845</v>
      </c>
      <c r="E3" s="7">
        <v>0.70792100000000002</v>
      </c>
      <c r="F3" s="7">
        <v>6.1364499999999999E-3</v>
      </c>
      <c r="G3" s="6">
        <f t="shared" ref="G3:G11" si="2">LN(F3^7/(0.02^7-F3^7))</f>
        <v>-8.2701451061322171</v>
      </c>
      <c r="H3" s="10">
        <f t="shared" ref="H3:H11" si="3">0.02/(1+EXP(-$S$3*(C3/0.026)-$S$4))^(1/7)</f>
        <v>6.1487325466997441E-3</v>
      </c>
      <c r="I3" s="7">
        <f t="shared" ref="I3:I11" si="4">0.01*(1+(C3+8*0.026)/SQRT((C3+8*0.026)^2+0.02))</f>
        <v>4.9232002300934052E-3</v>
      </c>
      <c r="Q3" s="107" t="s">
        <v>39</v>
      </c>
      <c r="R3" s="90" t="s">
        <v>9</v>
      </c>
      <c r="S3" s="95">
        <f xml:space="preserve"> 1.019829</f>
        <v>1.0198290000000001</v>
      </c>
    </row>
    <row r="4" spans="1:19" ht="15.75" thickBot="1" x14ac:dyDescent="0.3">
      <c r="A4" s="7">
        <v>3</v>
      </c>
      <c r="B4" s="7">
        <v>6.4741099999999996E-2</v>
      </c>
      <c r="C4" s="7">
        <f t="shared" si="0"/>
        <v>-0.258964258</v>
      </c>
      <c r="D4" s="7">
        <f t="shared" si="1"/>
        <v>-9.9601637692307694</v>
      </c>
      <c r="E4" s="7">
        <v>0.73420300000000005</v>
      </c>
      <c r="F4" s="7">
        <v>7.4429199999999996E-3</v>
      </c>
      <c r="G4" s="6">
        <f t="shared" si="2"/>
        <v>-6.918294172920028</v>
      </c>
      <c r="H4" s="10">
        <f t="shared" si="3"/>
        <v>7.3708888806687063E-3</v>
      </c>
      <c r="I4" s="7">
        <f t="shared" si="4"/>
        <v>6.6097096324831796E-3</v>
      </c>
      <c r="Q4" s="108"/>
      <c r="R4" s="94" t="s">
        <v>40</v>
      </c>
      <c r="S4" s="96">
        <v>3.17123</v>
      </c>
    </row>
    <row r="5" spans="1:19" ht="15.75" thickBot="1" x14ac:dyDescent="0.3">
      <c r="A5" s="7">
        <v>4</v>
      </c>
      <c r="B5" s="7">
        <v>9.7111600000000006E-2</v>
      </c>
      <c r="C5" s="7">
        <f t="shared" si="0"/>
        <v>-0.22659375799999998</v>
      </c>
      <c r="D5" s="7">
        <f t="shared" si="1"/>
        <v>-8.7151445384615389</v>
      </c>
      <c r="E5" s="7">
        <v>0.76050499999999999</v>
      </c>
      <c r="F5" s="7">
        <v>8.9727799999999996E-3</v>
      </c>
      <c r="G5" s="6">
        <f t="shared" si="2"/>
        <v>-5.6070920580799317</v>
      </c>
      <c r="H5" s="10">
        <f t="shared" si="3"/>
        <v>8.8338212046091061E-3</v>
      </c>
      <c r="I5" s="7">
        <f t="shared" si="4"/>
        <v>8.6964414006935851E-3</v>
      </c>
      <c r="Q5" s="108"/>
      <c r="R5" s="93" t="s">
        <v>5</v>
      </c>
      <c r="S5" s="97">
        <f>EXP(-S4)</f>
        <v>4.1951965238622768E-2</v>
      </c>
    </row>
    <row r="6" spans="1:19" ht="18.75" thickBot="1" x14ac:dyDescent="0.3">
      <c r="A6" s="7">
        <v>5</v>
      </c>
      <c r="B6" s="7">
        <v>0.12948200000000001</v>
      </c>
      <c r="C6" s="7">
        <f t="shared" si="0"/>
        <v>-0.19422335799999998</v>
      </c>
      <c r="D6" s="7">
        <f t="shared" si="1"/>
        <v>-7.4701291538461536</v>
      </c>
      <c r="E6" s="7">
        <v>0.78677600000000003</v>
      </c>
      <c r="F6" s="7">
        <v>1.07321E-2</v>
      </c>
      <c r="G6" s="6">
        <f t="shared" si="2"/>
        <v>-4.3445573939995414</v>
      </c>
      <c r="H6" s="10">
        <f t="shared" si="3"/>
        <v>1.0578032734274059E-2</v>
      </c>
      <c r="I6" s="7">
        <f t="shared" si="4"/>
        <v>1.0969566070192569E-2</v>
      </c>
      <c r="Q6" s="109"/>
      <c r="R6" s="91" t="s">
        <v>41</v>
      </c>
      <c r="S6" s="96">
        <f>0.02/((1+S5)^(1/7))</f>
        <v>1.9882927297367074E-2</v>
      </c>
    </row>
    <row r="7" spans="1:19" ht="15.75" thickBot="1" x14ac:dyDescent="0.3">
      <c r="A7" s="7">
        <v>6</v>
      </c>
      <c r="B7" s="7">
        <v>0.161853</v>
      </c>
      <c r="C7" s="7">
        <f t="shared" si="0"/>
        <v>-0.161852358</v>
      </c>
      <c r="D7" s="7">
        <f t="shared" si="1"/>
        <v>-6.2250906923076927</v>
      </c>
      <c r="E7" s="7">
        <v>0.81293199999999999</v>
      </c>
      <c r="F7" s="7">
        <v>1.27028E-2</v>
      </c>
      <c r="G7" s="6">
        <f t="shared" si="2"/>
        <v>-3.1347794156769284</v>
      </c>
      <c r="H7" s="10">
        <f t="shared" si="3"/>
        <v>1.2629009678337508E-2</v>
      </c>
      <c r="I7" s="7">
        <f t="shared" si="4"/>
        <v>1.3102149224783182E-2</v>
      </c>
      <c r="Q7" s="101"/>
      <c r="R7" s="89"/>
      <c r="S7" s="92"/>
    </row>
    <row r="8" spans="1:19" ht="15.75" thickBot="1" x14ac:dyDescent="0.3">
      <c r="A8" s="7">
        <v>7</v>
      </c>
      <c r="B8" s="7">
        <v>0.19422300000000001</v>
      </c>
      <c r="C8" s="7">
        <f t="shared" si="0"/>
        <v>-0.12948235799999999</v>
      </c>
      <c r="D8" s="7">
        <f t="shared" si="1"/>
        <v>-4.9800906923076926</v>
      </c>
      <c r="E8" s="7">
        <v>0.83882999999999996</v>
      </c>
      <c r="F8" s="7">
        <v>1.48217E-2</v>
      </c>
      <c r="G8" s="6">
        <f t="shared" si="2"/>
        <v>-1.9664987761174146</v>
      </c>
      <c r="H8" s="10">
        <f t="shared" si="3"/>
        <v>1.4931081263724291E-2</v>
      </c>
      <c r="I8" s="7">
        <f t="shared" si="4"/>
        <v>1.4854077569857427E-2</v>
      </c>
      <c r="Q8" s="102"/>
      <c r="R8" s="19"/>
      <c r="S8" s="15"/>
    </row>
    <row r="9" spans="1:19" ht="15.75" thickBot="1" x14ac:dyDescent="0.3">
      <c r="A9" s="7">
        <v>8</v>
      </c>
      <c r="B9" s="7">
        <v>0.22659399999999999</v>
      </c>
      <c r="C9" s="7">
        <f t="shared" si="0"/>
        <v>-9.7111358000000009E-2</v>
      </c>
      <c r="D9" s="7">
        <f t="shared" si="1"/>
        <v>-3.7350522307692313</v>
      </c>
      <c r="E9" s="7">
        <v>0.86421199999999998</v>
      </c>
      <c r="F9" s="7">
        <v>1.69406E-2</v>
      </c>
      <c r="G9" s="6">
        <f t="shared" si="2"/>
        <v>-0.78697825629994567</v>
      </c>
      <c r="H9" s="10">
        <f t="shared" si="3"/>
        <v>1.7184400018925367E-2</v>
      </c>
      <c r="I9" s="7">
        <f t="shared" si="4"/>
        <v>1.6170363376288958E-2</v>
      </c>
      <c r="Q9" s="103"/>
      <c r="R9" s="20"/>
      <c r="S9" s="17"/>
    </row>
    <row r="10" spans="1:19" ht="15.75" thickBot="1" x14ac:dyDescent="0.3">
      <c r="A10" s="7">
        <v>9</v>
      </c>
      <c r="B10" s="7">
        <v>0.25896400000000003</v>
      </c>
      <c r="C10" s="7">
        <f t="shared" si="0"/>
        <v>-6.4741357999999971E-2</v>
      </c>
      <c r="D10" s="7">
        <f t="shared" si="1"/>
        <v>-2.4900522307692299</v>
      </c>
      <c r="E10" s="7">
        <v>0.888598</v>
      </c>
      <c r="F10" s="7">
        <v>1.8750599999999999E-2</v>
      </c>
      <c r="G10" s="6">
        <f t="shared" si="2"/>
        <v>0.56082480151441916</v>
      </c>
      <c r="H10" s="10">
        <f t="shared" si="3"/>
        <v>1.8818254428090968E-2</v>
      </c>
      <c r="I10" s="7">
        <f t="shared" si="4"/>
        <v>1.7116555307075346E-2</v>
      </c>
      <c r="Q10" s="14"/>
      <c r="R10" s="13"/>
      <c r="S10" s="26"/>
    </row>
    <row r="11" spans="1:19" ht="15.75" thickBot="1" x14ac:dyDescent="0.3">
      <c r="A11" s="8">
        <v>10</v>
      </c>
      <c r="B11" s="8">
        <v>0.29133500000000001</v>
      </c>
      <c r="C11" s="8">
        <f t="shared" si="0"/>
        <v>-3.2370357999999988E-2</v>
      </c>
      <c r="D11" s="8">
        <f t="shared" si="1"/>
        <v>-1.2450137692307688</v>
      </c>
      <c r="E11" s="8">
        <v>0.91106799999999999</v>
      </c>
      <c r="F11" s="8">
        <v>1.96408E-2</v>
      </c>
      <c r="G11" s="78">
        <f t="shared" si="2"/>
        <v>2.0005483003614755</v>
      </c>
      <c r="H11" s="88">
        <f t="shared" si="3"/>
        <v>1.9606247732316191E-2</v>
      </c>
      <c r="I11" s="8">
        <f t="shared" si="4"/>
        <v>1.7788797213878074E-2</v>
      </c>
      <c r="Q11" s="14"/>
      <c r="R11" s="13"/>
      <c r="S11" s="26"/>
    </row>
    <row r="12" spans="1:19" x14ac:dyDescent="0.25">
      <c r="A12" s="13"/>
      <c r="B12" s="22"/>
      <c r="C12" s="13"/>
      <c r="D12" s="13"/>
      <c r="E12" s="22"/>
      <c r="F12" s="22"/>
      <c r="G12" s="13"/>
      <c r="H12" s="23"/>
      <c r="I12" s="13"/>
      <c r="Q12" s="101"/>
      <c r="R12" s="18"/>
      <c r="S12" s="21"/>
    </row>
    <row r="13" spans="1:19" x14ac:dyDescent="0.25">
      <c r="A13" s="13"/>
      <c r="B13" s="22"/>
      <c r="C13" s="13"/>
      <c r="D13" s="13"/>
      <c r="E13" s="22"/>
      <c r="F13" s="22"/>
      <c r="G13" s="13"/>
      <c r="H13" s="23"/>
      <c r="I13" s="13"/>
      <c r="Q13" s="102"/>
      <c r="R13" s="19"/>
      <c r="S13" s="15"/>
    </row>
    <row r="14" spans="1:19" x14ac:dyDescent="0.25">
      <c r="A14" s="13"/>
      <c r="B14" s="22"/>
      <c r="C14" s="13"/>
      <c r="D14" s="13"/>
      <c r="E14" s="22"/>
      <c r="F14" s="22"/>
      <c r="G14" s="13"/>
      <c r="H14" s="23"/>
      <c r="I14" s="13"/>
      <c r="Q14" s="102"/>
      <c r="R14" s="19"/>
      <c r="S14" s="15"/>
    </row>
    <row r="15" spans="1:19" ht="15.75" thickBot="1" x14ac:dyDescent="0.3">
      <c r="A15" s="13"/>
      <c r="B15" s="22"/>
      <c r="C15" s="13"/>
      <c r="D15" s="13"/>
      <c r="E15" s="22"/>
      <c r="F15" s="22"/>
      <c r="G15" s="13"/>
      <c r="H15" s="23"/>
      <c r="I15" s="13"/>
      <c r="Q15" s="103"/>
      <c r="R15" s="20"/>
      <c r="S15" s="17"/>
    </row>
    <row r="16" spans="1:19" x14ac:dyDescent="0.25">
      <c r="A16" s="13"/>
      <c r="B16" s="24"/>
      <c r="C16" s="13"/>
      <c r="D16" s="13"/>
      <c r="E16" s="24"/>
      <c r="F16" s="24"/>
      <c r="G16" s="13"/>
      <c r="H16" s="23"/>
      <c r="I16" s="13"/>
      <c r="Q16" s="14"/>
      <c r="R16" s="13"/>
      <c r="S16" s="26"/>
    </row>
    <row r="17" spans="1:19" ht="15.75" thickBot="1" x14ac:dyDescent="0.3">
      <c r="A17" s="13"/>
      <c r="B17" s="24"/>
      <c r="C17" s="13"/>
      <c r="D17" s="13"/>
      <c r="E17" s="24"/>
      <c r="F17" s="24"/>
      <c r="G17" s="13"/>
      <c r="H17" s="23"/>
      <c r="I17" s="13"/>
      <c r="Q17" s="14"/>
      <c r="R17" s="13"/>
      <c r="S17" s="26"/>
    </row>
    <row r="18" spans="1:19" x14ac:dyDescent="0.25">
      <c r="A18" s="13"/>
      <c r="B18" s="24"/>
      <c r="C18" s="13"/>
      <c r="D18" s="13"/>
      <c r="E18" s="24"/>
      <c r="F18" s="24"/>
      <c r="G18" s="13"/>
      <c r="H18" s="23"/>
      <c r="I18" s="13"/>
      <c r="Q18" s="98"/>
      <c r="R18" s="18"/>
      <c r="S18" s="21"/>
    </row>
    <row r="19" spans="1:19" x14ac:dyDescent="0.25">
      <c r="A19" s="13"/>
      <c r="B19" s="24"/>
      <c r="C19" s="13"/>
      <c r="D19" s="13"/>
      <c r="E19" s="24"/>
      <c r="F19" s="24"/>
      <c r="G19" s="13"/>
      <c r="H19" s="23"/>
      <c r="I19" s="13"/>
      <c r="Q19" s="99"/>
      <c r="R19" s="19"/>
      <c r="S19" s="15"/>
    </row>
    <row r="20" spans="1:19" x14ac:dyDescent="0.25">
      <c r="A20" s="13"/>
      <c r="B20" s="24"/>
      <c r="C20" s="13"/>
      <c r="D20" s="13"/>
      <c r="E20" s="24"/>
      <c r="F20" s="24"/>
      <c r="G20" s="13"/>
      <c r="H20" s="23"/>
      <c r="I20" s="13"/>
      <c r="Q20" s="99"/>
      <c r="R20" s="19"/>
      <c r="S20" s="15"/>
    </row>
    <row r="21" spans="1:19" x14ac:dyDescent="0.25">
      <c r="A21" s="13"/>
      <c r="B21" s="24"/>
      <c r="C21" s="13"/>
      <c r="D21" s="13"/>
      <c r="E21" s="13"/>
      <c r="F21" s="13"/>
      <c r="G21" s="13"/>
      <c r="H21" s="23"/>
      <c r="I21" s="13"/>
      <c r="Q21" s="99"/>
      <c r="R21" s="19"/>
      <c r="S21" s="15"/>
    </row>
    <row r="22" spans="1:19" ht="15.75" thickBot="1" x14ac:dyDescent="0.3">
      <c r="Q22" s="100"/>
      <c r="R22" s="16"/>
      <c r="S22" s="17"/>
    </row>
  </sheetData>
  <mergeCells count="5">
    <mergeCell ref="Q18:Q22"/>
    <mergeCell ref="Q12:Q15"/>
    <mergeCell ref="Q1:S1"/>
    <mergeCell ref="Q7:Q9"/>
    <mergeCell ref="Q3:Q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tabSelected="1" workbookViewId="0">
      <selection activeCell="Q15" sqref="Q15"/>
    </sheetView>
  </sheetViews>
  <sheetFormatPr defaultRowHeight="15" x14ac:dyDescent="0.25"/>
  <cols>
    <col min="3" max="3" width="12" bestFit="1" customWidth="1"/>
    <col min="5" max="6" width="12" bestFit="1" customWidth="1"/>
    <col min="7" max="12" width="12" customWidth="1"/>
    <col min="14" max="15" width="12" customWidth="1"/>
    <col min="17" max="17" width="12" customWidth="1"/>
    <col min="18" max="22" width="12.42578125" customWidth="1"/>
    <col min="23" max="23" width="12" bestFit="1" customWidth="1"/>
    <col min="24" max="24" width="13.7109375" customWidth="1"/>
  </cols>
  <sheetData>
    <row r="1" spans="1:24" ht="18.75" thickBot="1" x14ac:dyDescent="0.3">
      <c r="A1" s="27" t="s">
        <v>7</v>
      </c>
      <c r="B1" s="28" t="s">
        <v>3</v>
      </c>
      <c r="C1" s="29" t="s">
        <v>12</v>
      </c>
      <c r="D1" s="30" t="s">
        <v>13</v>
      </c>
      <c r="E1" s="31" t="s">
        <v>14</v>
      </c>
      <c r="F1" s="31" t="s">
        <v>15</v>
      </c>
      <c r="G1" s="31" t="s">
        <v>16</v>
      </c>
      <c r="H1" s="32" t="s">
        <v>17</v>
      </c>
      <c r="I1" s="31" t="s">
        <v>18</v>
      </c>
      <c r="J1" s="32" t="s">
        <v>19</v>
      </c>
      <c r="K1" s="31" t="s">
        <v>20</v>
      </c>
      <c r="L1" s="32" t="s">
        <v>21</v>
      </c>
      <c r="M1" s="33" t="s">
        <v>22</v>
      </c>
      <c r="N1" s="31" t="s">
        <v>23</v>
      </c>
      <c r="O1" s="31" t="s">
        <v>24</v>
      </c>
      <c r="P1" s="34" t="s">
        <v>25</v>
      </c>
      <c r="Q1" s="34" t="s">
        <v>26</v>
      </c>
      <c r="R1" s="34" t="s">
        <v>27</v>
      </c>
      <c r="S1" s="34" t="s">
        <v>30</v>
      </c>
      <c r="T1" s="34" t="s">
        <v>31</v>
      </c>
      <c r="U1" s="34" t="s">
        <v>32</v>
      </c>
      <c r="V1" s="34" t="s">
        <v>33</v>
      </c>
      <c r="W1" s="31" t="s">
        <v>28</v>
      </c>
      <c r="X1" s="32" t="s">
        <v>29</v>
      </c>
    </row>
    <row r="2" spans="1:24" ht="15.75" thickBot="1" x14ac:dyDescent="0.3">
      <c r="A2" s="6">
        <v>1</v>
      </c>
      <c r="B2" s="6">
        <v>0</v>
      </c>
      <c r="C2" s="6">
        <f xml:space="preserve"> (-0.385386386/2 + SQRT(B2+1 +0.385386386 ^ 2/ 4)) ^ 2</f>
        <v>0.68178533127572793</v>
      </c>
      <c r="D2" s="6">
        <v>5.03536E-3</v>
      </c>
      <c r="E2" s="35">
        <v>3.6677212442067742E-3</v>
      </c>
      <c r="F2" s="35">
        <v>5.1288730982761658E-3</v>
      </c>
      <c r="G2" s="35">
        <f>($D2-E2)^2</f>
        <v>1.8704357663476427E-6</v>
      </c>
      <c r="H2" s="36">
        <f>($D2-F2)^2</f>
        <v>8.7446995492078398E-9</v>
      </c>
      <c r="I2" s="35">
        <f>ABS($D2-E2)</f>
        <v>1.3676387557932258E-3</v>
      </c>
      <c r="J2" s="36">
        <f>ABS($D2-F2)</f>
        <v>9.3513098276165781E-5</v>
      </c>
      <c r="K2" s="37">
        <f>ABS($D2-E2)/$D2*100</f>
        <v>27.160694683065874</v>
      </c>
      <c r="L2" s="36">
        <f>ABS($D2-F2)/$D2*100</f>
        <v>1.8571283538052052</v>
      </c>
      <c r="M2" s="35">
        <v>0.68169000000000002</v>
      </c>
      <c r="N2" s="35">
        <f>(0.948394678+$C2)/2-1/2*SQRT(($C2-0.948394678)^2+4*E2^2)</f>
        <v>0.68173488430380635</v>
      </c>
      <c r="O2" s="35">
        <f>(0.948394678+$C2)/2-1/2*SQRT(($C2-0.948394678)^2+4*F2^2)</f>
        <v>0.68168670153241606</v>
      </c>
      <c r="P2" s="38">
        <v>0.68178515806490003</v>
      </c>
      <c r="Q2" s="6">
        <f t="shared" ref="Q2:Q11" si="0">N2+0.026*LN(1/(0.026*0.385386386^2)*($B2+1-N2-($C2-N2)/SQRT(1+(($C2-N2)/(4*0.026))^2))^2-N2/0.026+1)</f>
        <v>0.68178528242399694</v>
      </c>
      <c r="R2" s="6">
        <f t="shared" ref="R2:R11" si="1">O2+0.026*LN(1/(0.026*0.385386386^2)*($B2+1-O2-($C2-O2)/SQRT(1+(($C2-O2)/(4*0.026))^2))^2-O2/0.026+1)</f>
        <v>0.68178514486324659</v>
      </c>
      <c r="S2" s="6">
        <f>ABS(Q2-$P2)</f>
        <v>1.2435909690911018E-7</v>
      </c>
      <c r="T2" s="48">
        <f>ABS(R2-$P2)</f>
        <v>1.3201653437100447E-8</v>
      </c>
      <c r="U2" s="6">
        <f>S2/$P2*100</f>
        <v>1.8240217675327024E-5</v>
      </c>
      <c r="V2" s="6">
        <f>T2/$P2*100</f>
        <v>1.9363362902428809E-6</v>
      </c>
      <c r="W2" s="6">
        <f>($P2-Q2)^2</f>
        <v>1.5465184984049458E-14</v>
      </c>
      <c r="X2" s="36">
        <f>($P2-R2)^2</f>
        <v>1.7428365347330603E-16</v>
      </c>
    </row>
    <row r="3" spans="1:24" ht="15.75" thickBot="1" x14ac:dyDescent="0.3">
      <c r="A3" s="7">
        <v>2</v>
      </c>
      <c r="B3" s="7">
        <v>3.2370500000000003E-2</v>
      </c>
      <c r="C3" s="7">
        <f t="shared" ref="C3:C11" si="2" xml:space="preserve"> (-0.385386386/2 + SQRT(B3+1 +0.385386386 ^ 2/ 4)) ^ 2</f>
        <v>0.70807799108809244</v>
      </c>
      <c r="D3" s="7">
        <v>6.1364499999999999E-3</v>
      </c>
      <c r="E3" s="39">
        <v>4.9232002300934052E-3</v>
      </c>
      <c r="F3" s="39">
        <v>6.1487325466997441E-3</v>
      </c>
      <c r="G3" s="35">
        <f t="shared" ref="G3:H11" si="3">($D3-E3)^2</f>
        <v>1.4719750041784048E-6</v>
      </c>
      <c r="H3" s="36">
        <f t="shared" si="3"/>
        <v>1.508609534313983E-10</v>
      </c>
      <c r="I3" s="35">
        <f t="shared" ref="I3:J11" si="4">ABS($D3-E3)</f>
        <v>1.2132497699065947E-3</v>
      </c>
      <c r="J3" s="36">
        <f t="shared" si="4"/>
        <v>1.2282546699744247E-5</v>
      </c>
      <c r="K3" s="37">
        <f t="shared" ref="K3:L11" si="5">ABS($D3-E3)/$D3*100</f>
        <v>19.771199470485293</v>
      </c>
      <c r="L3" s="36">
        <f t="shared" si="5"/>
        <v>0.20015720326482328</v>
      </c>
      <c r="M3" s="39">
        <v>0.70792100000000002</v>
      </c>
      <c r="N3" s="40">
        <f t="shared" ref="N3:O11" si="6">(0.948394678+$C3)/2-1/2*SQRT(($C3-0.948394678)^2+4*E3^2)</f>
        <v>0.70797717521476877</v>
      </c>
      <c r="O3" s="40">
        <f t="shared" si="6"/>
        <v>0.7079207727325757</v>
      </c>
      <c r="P3" s="41">
        <v>0.70807752218940001</v>
      </c>
      <c r="Q3" s="7">
        <f t="shared" si="0"/>
        <v>0.70807779633947965</v>
      </c>
      <c r="R3" s="7">
        <f t="shared" si="1"/>
        <v>0.7080775184367426</v>
      </c>
      <c r="S3" s="6">
        <f t="shared" ref="S3:T11" si="7">ABS(Q3-$P3)</f>
        <v>2.7415007963771387E-7</v>
      </c>
      <c r="T3" s="48">
        <f t="shared" si="7"/>
        <v>3.7526574070412266E-9</v>
      </c>
      <c r="U3" s="6">
        <f t="shared" ref="U3:V11" si="8">S3/$P3*100</f>
        <v>3.8717523300278255E-5</v>
      </c>
      <c r="V3" s="6">
        <f t="shared" si="8"/>
        <v>5.2997832715235492E-7</v>
      </c>
      <c r="W3" s="7">
        <f t="shared" ref="W3:X11" si="9">($P3-Q3)^2</f>
        <v>7.5158266165364861E-14</v>
      </c>
      <c r="X3" s="42">
        <f t="shared" si="9"/>
        <v>1.4082437614621383E-17</v>
      </c>
    </row>
    <row r="4" spans="1:24" ht="15.75" thickBot="1" x14ac:dyDescent="0.3">
      <c r="A4" s="7">
        <v>3</v>
      </c>
      <c r="B4" s="7">
        <v>6.4741099999999996E-2</v>
      </c>
      <c r="C4" s="7">
        <f t="shared" si="2"/>
        <v>0.73446203609466432</v>
      </c>
      <c r="D4" s="7">
        <v>7.4429199999999996E-3</v>
      </c>
      <c r="E4" s="39">
        <v>6.6097096324831796E-3</v>
      </c>
      <c r="F4" s="39">
        <v>7.3708888806687063E-3</v>
      </c>
      <c r="G4" s="35">
        <f t="shared" si="3"/>
        <v>6.9423951653751413E-7</v>
      </c>
      <c r="H4" s="36">
        <f t="shared" si="3"/>
        <v>5.1884821521190139E-9</v>
      </c>
      <c r="I4" s="35">
        <f t="shared" si="4"/>
        <v>8.3321036751681996E-4</v>
      </c>
      <c r="J4" s="36">
        <f t="shared" si="4"/>
        <v>7.2031119331293289E-5</v>
      </c>
      <c r="K4" s="37">
        <f t="shared" si="5"/>
        <v>11.194670472298775</v>
      </c>
      <c r="L4" s="36">
        <f t="shared" si="5"/>
        <v>0.96778037828289565</v>
      </c>
      <c r="M4" s="39">
        <v>0.73420300000000005</v>
      </c>
      <c r="N4" s="40">
        <f t="shared" si="6"/>
        <v>0.73425801562968585</v>
      </c>
      <c r="O4" s="40">
        <f t="shared" si="6"/>
        <v>0.73420837840043862</v>
      </c>
      <c r="P4" s="41">
        <v>0.73446076171249997</v>
      </c>
      <c r="Q4" s="7">
        <f t="shared" si="0"/>
        <v>0.73446124152178205</v>
      </c>
      <c r="R4" s="7">
        <f t="shared" si="1"/>
        <v>0.73446081005664843</v>
      </c>
      <c r="S4" s="6">
        <f t="shared" si="7"/>
        <v>4.798092820834654E-7</v>
      </c>
      <c r="T4" s="48">
        <f t="shared" si="7"/>
        <v>4.834414846222046E-8</v>
      </c>
      <c r="U4" s="6">
        <f t="shared" si="8"/>
        <v>6.5328102887991145E-5</v>
      </c>
      <c r="V4" s="6">
        <f t="shared" si="8"/>
        <v>6.5822642927171745E-6</v>
      </c>
      <c r="W4" s="7">
        <f t="shared" si="9"/>
        <v>2.302169471734505E-13</v>
      </c>
      <c r="X4" s="42">
        <f t="shared" si="9"/>
        <v>2.3371566905372128E-15</v>
      </c>
    </row>
    <row r="5" spans="1:24" ht="15.75" thickBot="1" x14ac:dyDescent="0.3">
      <c r="A5" s="7">
        <v>4</v>
      </c>
      <c r="B5" s="7">
        <v>9.7111600000000006E-2</v>
      </c>
      <c r="C5" s="7">
        <f t="shared" si="2"/>
        <v>0.76093330808338755</v>
      </c>
      <c r="D5" s="7">
        <v>8.9727799999999996E-3</v>
      </c>
      <c r="E5" s="39">
        <v>8.6964414006935851E-3</v>
      </c>
      <c r="F5" s="39">
        <v>8.8338212046091061E-3</v>
      </c>
      <c r="G5" s="35">
        <f t="shared" si="3"/>
        <v>7.6363021466631103E-8</v>
      </c>
      <c r="H5" s="36">
        <f t="shared" si="3"/>
        <v>1.9309546816488221E-8</v>
      </c>
      <c r="I5" s="35">
        <f t="shared" si="4"/>
        <v>2.763385993064145E-4</v>
      </c>
      <c r="J5" s="36">
        <f t="shared" si="4"/>
        <v>1.3895879539089356E-4</v>
      </c>
      <c r="K5" s="37">
        <f t="shared" si="5"/>
        <v>3.0797433939806225</v>
      </c>
      <c r="L5" s="36">
        <f t="shared" si="5"/>
        <v>1.5486704832938463</v>
      </c>
      <c r="M5" s="39">
        <v>0.76050499999999999</v>
      </c>
      <c r="N5" s="40">
        <f t="shared" si="6"/>
        <v>0.76053073964105455</v>
      </c>
      <c r="O5" s="40">
        <f t="shared" si="6"/>
        <v>0.76051794851603005</v>
      </c>
      <c r="P5" s="41">
        <v>0.76092983159490002</v>
      </c>
      <c r="Q5" s="7">
        <f t="shared" si="0"/>
        <v>0.76093023676467075</v>
      </c>
      <c r="R5" s="7">
        <f t="shared" si="1"/>
        <v>0.76093003999963726</v>
      </c>
      <c r="S5" s="6">
        <f t="shared" si="7"/>
        <v>4.0516977073412619E-7</v>
      </c>
      <c r="T5" s="48">
        <f t="shared" si="7"/>
        <v>2.0840473724526021E-7</v>
      </c>
      <c r="U5" s="6">
        <f t="shared" si="8"/>
        <v>5.3246666632177517E-5</v>
      </c>
      <c r="V5" s="6">
        <f t="shared" si="8"/>
        <v>2.7388167553957809E-5</v>
      </c>
      <c r="W5" s="7">
        <f t="shared" si="9"/>
        <v>1.6416254311674438E-13</v>
      </c>
      <c r="X5" s="42">
        <f t="shared" si="9"/>
        <v>4.3432534506265946E-14</v>
      </c>
    </row>
    <row r="6" spans="1:24" ht="15.75" thickBot="1" x14ac:dyDescent="0.3">
      <c r="A6" s="7">
        <v>5</v>
      </c>
      <c r="B6" s="7">
        <v>0.12948200000000001</v>
      </c>
      <c r="C6" s="7">
        <f t="shared" si="2"/>
        <v>0.78748809420674615</v>
      </c>
      <c r="D6" s="7">
        <v>1.07321E-2</v>
      </c>
      <c r="E6" s="39">
        <v>1.0969566070192569E-2</v>
      </c>
      <c r="F6" s="39">
        <v>1.0578032734274059E-2</v>
      </c>
      <c r="G6" s="35">
        <f t="shared" si="3"/>
        <v>5.6390134492702198E-8</v>
      </c>
      <c r="H6" s="36">
        <f t="shared" si="3"/>
        <v>2.3736722368267499E-8</v>
      </c>
      <c r="I6" s="35">
        <f t="shared" si="4"/>
        <v>2.3746607019256918E-4</v>
      </c>
      <c r="J6" s="36">
        <f t="shared" si="4"/>
        <v>1.540672657259403E-4</v>
      </c>
      <c r="K6" s="37">
        <f t="shared" si="5"/>
        <v>2.2126710540580983</v>
      </c>
      <c r="L6" s="36">
        <f t="shared" si="5"/>
        <v>1.4355742652970092</v>
      </c>
      <c r="M6" s="39">
        <v>0.78677600000000003</v>
      </c>
      <c r="N6" s="40">
        <f t="shared" si="6"/>
        <v>0.78674370413663119</v>
      </c>
      <c r="O6" s="40">
        <f t="shared" si="6"/>
        <v>0.7867956717770378</v>
      </c>
      <c r="P6" s="41">
        <v>0.78747857747609995</v>
      </c>
      <c r="Q6" s="7">
        <f t="shared" si="0"/>
        <v>0.78747772260680071</v>
      </c>
      <c r="R6" s="7">
        <f t="shared" si="1"/>
        <v>0.78747910337464988</v>
      </c>
      <c r="S6" s="6">
        <f t="shared" si="7"/>
        <v>8.5486929923828114E-7</v>
      </c>
      <c r="T6" s="48">
        <f t="shared" si="7"/>
        <v>5.2589854993012608E-7</v>
      </c>
      <c r="U6" s="6">
        <f t="shared" si="8"/>
        <v>1.0855778476897379E-4</v>
      </c>
      <c r="V6" s="6">
        <f t="shared" si="8"/>
        <v>6.6782584945440892E-5</v>
      </c>
      <c r="W6" s="7">
        <f t="shared" si="9"/>
        <v>7.3080151878014983E-13</v>
      </c>
      <c r="X6" s="42">
        <f t="shared" si="9"/>
        <v>2.7656928481860932E-13</v>
      </c>
    </row>
    <row r="7" spans="1:24" ht="15.75" thickBot="1" x14ac:dyDescent="0.3">
      <c r="A7" s="7">
        <v>6</v>
      </c>
      <c r="B7" s="7">
        <v>0.161853</v>
      </c>
      <c r="C7" s="7">
        <f t="shared" si="2"/>
        <v>0.81412351431124075</v>
      </c>
      <c r="D7" s="7">
        <v>1.27028E-2</v>
      </c>
      <c r="E7" s="39">
        <v>1.3102149224783182E-2</v>
      </c>
      <c r="F7" s="39">
        <v>1.2629009678337508E-2</v>
      </c>
      <c r="G7" s="35">
        <f t="shared" si="3"/>
        <v>1.5947980333492834E-7</v>
      </c>
      <c r="H7" s="36">
        <f t="shared" si="3"/>
        <v>5.4450115710541012E-9</v>
      </c>
      <c r="I7" s="35">
        <f t="shared" si="4"/>
        <v>3.9934922478318188E-4</v>
      </c>
      <c r="J7" s="36">
        <f t="shared" si="4"/>
        <v>7.3790321662492442E-5</v>
      </c>
      <c r="K7" s="37">
        <f t="shared" si="5"/>
        <v>3.1437889660797769</v>
      </c>
      <c r="L7" s="36">
        <f t="shared" si="5"/>
        <v>0.58089808280451893</v>
      </c>
      <c r="M7" s="39">
        <v>0.81293199999999999</v>
      </c>
      <c r="N7" s="40">
        <f t="shared" si="6"/>
        <v>0.81285695683314096</v>
      </c>
      <c r="O7" s="40">
        <f t="shared" si="6"/>
        <v>0.81294600637746051</v>
      </c>
      <c r="P7" s="41">
        <v>0.81409738266419995</v>
      </c>
      <c r="Q7" s="7">
        <f t="shared" si="0"/>
        <v>0.81409405087902953</v>
      </c>
      <c r="R7" s="7">
        <f t="shared" si="1"/>
        <v>0.81409796709068127</v>
      </c>
      <c r="S7" s="6">
        <f t="shared" si="7"/>
        <v>3.3317851704239843E-6</v>
      </c>
      <c r="T7" s="48">
        <f t="shared" si="7"/>
        <v>5.844264813203992E-7</v>
      </c>
      <c r="U7" s="6">
        <f t="shared" si="8"/>
        <v>4.092612556400127E-4</v>
      </c>
      <c r="V7" s="6">
        <f t="shared" si="8"/>
        <v>7.1788276656512028E-5</v>
      </c>
      <c r="W7" s="7">
        <f t="shared" si="9"/>
        <v>1.1100792421857178E-11</v>
      </c>
      <c r="X7" s="42">
        <f t="shared" si="9"/>
        <v>3.4155431206854292E-13</v>
      </c>
    </row>
    <row r="8" spans="1:24" ht="15.75" thickBot="1" x14ac:dyDescent="0.3">
      <c r="A8" s="7">
        <v>7</v>
      </c>
      <c r="B8" s="7">
        <v>0.19422300000000001</v>
      </c>
      <c r="C8" s="7">
        <f t="shared" si="2"/>
        <v>0.84083502600914006</v>
      </c>
      <c r="D8" s="7">
        <v>1.48217E-2</v>
      </c>
      <c r="E8" s="39">
        <v>1.4854077569857427E-2</v>
      </c>
      <c r="F8" s="39">
        <v>1.4931081263724291E-2</v>
      </c>
      <c r="G8" s="35">
        <f t="shared" si="3"/>
        <v>1.0483070298725636E-9</v>
      </c>
      <c r="H8" s="36">
        <f t="shared" si="3"/>
        <v>1.1964260853922916E-8</v>
      </c>
      <c r="I8" s="35">
        <f t="shared" si="4"/>
        <v>3.2377569857426972E-5</v>
      </c>
      <c r="J8" s="36">
        <f t="shared" si="4"/>
        <v>1.0938126372429108E-4</v>
      </c>
      <c r="K8" s="37">
        <f t="shared" si="5"/>
        <v>0.2184470732603343</v>
      </c>
      <c r="L8" s="36">
        <f t="shared" si="5"/>
        <v>0.73798055367664361</v>
      </c>
      <c r="M8" s="39">
        <v>0.83882999999999996</v>
      </c>
      <c r="N8" s="40">
        <f t="shared" si="6"/>
        <v>0.83882136399252627</v>
      </c>
      <c r="O8" s="40">
        <f t="shared" si="6"/>
        <v>0.8388008137005496</v>
      </c>
      <c r="P8" s="41">
        <v>0.84076311860020003</v>
      </c>
      <c r="Q8" s="7">
        <f t="shared" si="0"/>
        <v>0.84076252088830294</v>
      </c>
      <c r="R8" s="7">
        <f t="shared" si="1"/>
        <v>0.84076108698683838</v>
      </c>
      <c r="S8" s="6">
        <f t="shared" si="7"/>
        <v>5.9771189708790473E-7</v>
      </c>
      <c r="T8" s="48">
        <f t="shared" si="7"/>
        <v>2.0316133616526955E-6</v>
      </c>
      <c r="U8" s="6">
        <f t="shared" si="8"/>
        <v>7.1091593323342349E-5</v>
      </c>
      <c r="V8" s="6">
        <f t="shared" si="8"/>
        <v>2.4163921046336582E-4</v>
      </c>
      <c r="W8" s="7">
        <f t="shared" si="9"/>
        <v>3.5725951192042201E-13</v>
      </c>
      <c r="X8" s="42">
        <f t="shared" si="9"/>
        <v>4.1274528512457657E-12</v>
      </c>
    </row>
    <row r="9" spans="1:24" ht="15.75" thickBot="1" x14ac:dyDescent="0.3">
      <c r="A9" s="7">
        <v>8</v>
      </c>
      <c r="B9" s="7">
        <v>0.22659399999999999</v>
      </c>
      <c r="C9" s="7">
        <f t="shared" si="2"/>
        <v>0.86762126577464826</v>
      </c>
      <c r="D9" s="7">
        <v>1.69406E-2</v>
      </c>
      <c r="E9" s="39">
        <v>1.6170363376288958E-2</v>
      </c>
      <c r="F9" s="39">
        <v>1.7184400018925367E-2</v>
      </c>
      <c r="G9" s="35">
        <f t="shared" si="3"/>
        <v>5.9326445650578478E-7</v>
      </c>
      <c r="H9" s="36">
        <f t="shared" si="3"/>
        <v>5.9438449228009352E-8</v>
      </c>
      <c r="I9" s="35">
        <f t="shared" si="4"/>
        <v>7.7023662371104168E-4</v>
      </c>
      <c r="J9" s="36">
        <f t="shared" si="4"/>
        <v>2.438000189253671E-4</v>
      </c>
      <c r="K9" s="37">
        <f t="shared" si="5"/>
        <v>4.5466903398406293</v>
      </c>
      <c r="L9" s="36">
        <f t="shared" si="5"/>
        <v>1.439146304885111</v>
      </c>
      <c r="M9" s="39">
        <v>0.86421199999999998</v>
      </c>
      <c r="N9" s="40">
        <f t="shared" si="6"/>
        <v>0.86450433201256338</v>
      </c>
      <c r="O9" s="40">
        <f t="shared" si="6"/>
        <v>0.86411731645086376</v>
      </c>
      <c r="P9" s="41">
        <v>0.86742338686230003</v>
      </c>
      <c r="Q9" s="7">
        <f t="shared" si="0"/>
        <v>0.86745417765885924</v>
      </c>
      <c r="R9" s="7">
        <f t="shared" si="1"/>
        <v>0.8674128969399667</v>
      </c>
      <c r="S9" s="6">
        <f t="shared" si="7"/>
        <v>3.0790796559210243E-5</v>
      </c>
      <c r="T9" s="48">
        <f t="shared" si="7"/>
        <v>1.0489922333323243E-5</v>
      </c>
      <c r="U9" s="6">
        <f t="shared" si="8"/>
        <v>3.549684851199217E-3</v>
      </c>
      <c r="V9" s="6">
        <f t="shared" si="8"/>
        <v>1.2093197499859979E-3</v>
      </c>
      <c r="W9" s="7">
        <f t="shared" si="9"/>
        <v>9.4807315275067331E-10</v>
      </c>
      <c r="X9" s="42">
        <f t="shared" si="9"/>
        <v>1.1003847055915375E-10</v>
      </c>
    </row>
    <row r="10" spans="1:24" ht="15.75" thickBot="1" x14ac:dyDescent="0.3">
      <c r="A10" s="7">
        <v>9</v>
      </c>
      <c r="B10" s="7">
        <v>0.25896400000000003</v>
      </c>
      <c r="C10" s="7">
        <f t="shared" si="2"/>
        <v>0.89447775669119722</v>
      </c>
      <c r="D10" s="7">
        <v>1.8750599999999999E-2</v>
      </c>
      <c r="E10" s="39">
        <v>1.7116555307075346E-2</v>
      </c>
      <c r="F10" s="39">
        <v>1.8818254428090968E-2</v>
      </c>
      <c r="G10" s="35">
        <f t="shared" si="3"/>
        <v>2.6701020584752229E-6</v>
      </c>
      <c r="H10" s="36">
        <f t="shared" si="3"/>
        <v>4.5771216403161289E-9</v>
      </c>
      <c r="I10" s="35">
        <f t="shared" si="4"/>
        <v>1.6340446929246528E-3</v>
      </c>
      <c r="J10" s="36">
        <f t="shared" si="4"/>
        <v>6.7654428090969249E-5</v>
      </c>
      <c r="K10" s="37">
        <f t="shared" si="5"/>
        <v>8.7146261608943334</v>
      </c>
      <c r="L10" s="36">
        <f t="shared" si="5"/>
        <v>0.3608120704989134</v>
      </c>
      <c r="M10" s="39">
        <v>0.888598</v>
      </c>
      <c r="N10" s="40">
        <f t="shared" si="6"/>
        <v>0.88950292646546725</v>
      </c>
      <c r="O10" s="40">
        <f t="shared" si="6"/>
        <v>0.88855939723514277</v>
      </c>
      <c r="P10" s="41">
        <v>0.89393625492640005</v>
      </c>
      <c r="Q10" s="7">
        <f t="shared" si="0"/>
        <v>0.89407836338844859</v>
      </c>
      <c r="R10" s="7">
        <f t="shared" si="1"/>
        <v>0.89392979673427619</v>
      </c>
      <c r="S10" s="6">
        <f t="shared" si="7"/>
        <v>1.4210846204854022E-4</v>
      </c>
      <c r="T10" s="48">
        <f t="shared" si="7"/>
        <v>6.4581921238593409E-6</v>
      </c>
      <c r="U10" s="6">
        <f t="shared" si="8"/>
        <v>1.5896934626534458E-2</v>
      </c>
      <c r="V10" s="6">
        <f t="shared" si="8"/>
        <v>7.2244436762340062E-4</v>
      </c>
      <c r="W10" s="7">
        <f t="shared" si="9"/>
        <v>2.0194814985801396E-8</v>
      </c>
      <c r="X10" s="42">
        <f t="shared" si="9"/>
        <v>4.1708245508678827E-11</v>
      </c>
    </row>
    <row r="11" spans="1:24" ht="15.75" thickBot="1" x14ac:dyDescent="0.3">
      <c r="A11" s="8">
        <v>10</v>
      </c>
      <c r="B11" s="8">
        <v>0.29133500000000001</v>
      </c>
      <c r="C11" s="8">
        <f t="shared" si="2"/>
        <v>0.92140351118521868</v>
      </c>
      <c r="D11" s="8">
        <v>1.96408E-2</v>
      </c>
      <c r="E11" s="43">
        <v>1.7788797213878074E-2</v>
      </c>
      <c r="F11" s="43">
        <v>1.9606247732316191E-2</v>
      </c>
      <c r="G11" s="35">
        <f t="shared" si="3"/>
        <v>3.4299143198033776E-6</v>
      </c>
      <c r="H11" s="36">
        <f t="shared" si="3"/>
        <v>1.1938592020936152E-9</v>
      </c>
      <c r="I11" s="35">
        <f t="shared" si="4"/>
        <v>1.8520027861219264E-3</v>
      </c>
      <c r="J11" s="36">
        <f t="shared" si="4"/>
        <v>3.455226768380934E-5</v>
      </c>
      <c r="K11" s="37">
        <f t="shared" si="5"/>
        <v>9.4293653319718462</v>
      </c>
      <c r="L11" s="36">
        <f t="shared" si="5"/>
        <v>0.17592087737673281</v>
      </c>
      <c r="M11" s="43">
        <v>0.91106799999999999</v>
      </c>
      <c r="N11" s="44">
        <f t="shared" si="6"/>
        <v>0.91257036695706517</v>
      </c>
      <c r="O11" s="44">
        <f t="shared" si="6"/>
        <v>0.91109708371859299</v>
      </c>
      <c r="P11" s="45">
        <v>0.91995029521869998</v>
      </c>
      <c r="Q11" s="8">
        <f t="shared" si="0"/>
        <v>0.92029222648412312</v>
      </c>
      <c r="R11" s="8">
        <f t="shared" si="1"/>
        <v>0.91995705762131152</v>
      </c>
      <c r="S11" s="49">
        <f t="shared" si="7"/>
        <v>3.4193126542314545E-4</v>
      </c>
      <c r="T11" s="50">
        <f t="shared" si="7"/>
        <v>6.7624026115487013E-6</v>
      </c>
      <c r="U11" s="6">
        <f t="shared" si="8"/>
        <v>3.7168449991296329E-2</v>
      </c>
      <c r="V11" s="6">
        <f t="shared" si="8"/>
        <v>7.3508347643293855E-4</v>
      </c>
      <c r="W11" s="46">
        <f t="shared" si="9"/>
        <v>1.1691699027387354E-7</v>
      </c>
      <c r="X11" s="47">
        <f t="shared" si="9"/>
        <v>4.5730089080680696E-11</v>
      </c>
    </row>
    <row r="12" spans="1:24" ht="18.75" thickBot="1" x14ac:dyDescent="0.4">
      <c r="A12" s="67" t="s">
        <v>38</v>
      </c>
      <c r="B12" s="51">
        <v>0.32370599999999999</v>
      </c>
      <c r="G12" s="79">
        <f>(AVERAGE(G2:G11))</f>
        <v>1.1023212388172083E-6</v>
      </c>
      <c r="H12" s="80">
        <f>(AVERAGE(H2:H11))</f>
        <v>1.3974901433491009E-8</v>
      </c>
      <c r="I12" s="79">
        <f>(AVERAGE(I2:I11))</f>
        <v>8.6159144601138536E-4</v>
      </c>
      <c r="J12" s="80">
        <f>(AVERAGE(J2:J11))</f>
        <v>1.0000311255109664E-4</v>
      </c>
      <c r="K12" s="83">
        <f>AVERAGE(K2:K11)</f>
        <v>8.9471896945935594</v>
      </c>
      <c r="L12" s="84">
        <f>AVERAGE(L2:L11)</f>
        <v>0.93040685731856987</v>
      </c>
      <c r="S12" s="85">
        <f t="shared" ref="S12:X12" si="10">AVERAGE(S2:S11)</f>
        <v>5.2089837862701049E-5</v>
      </c>
      <c r="T12" s="86">
        <f t="shared" si="10"/>
        <v>2.7126158658186128E-6</v>
      </c>
      <c r="U12" s="85">
        <f t="shared" si="10"/>
        <v>5.7379512613258106E-3</v>
      </c>
      <c r="V12" s="86">
        <f t="shared" si="10"/>
        <v>3.0834944125717259E-4</v>
      </c>
      <c r="W12" s="85">
        <f t="shared" si="10"/>
        <v>1.380725522688196E-8</v>
      </c>
      <c r="X12" s="80">
        <f t="shared" si="10"/>
        <v>2.0226833965393405E-11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"/>
  <sheetViews>
    <sheetView topLeftCell="N1" workbookViewId="0">
      <selection activeCell="U19" sqref="U19"/>
    </sheetView>
  </sheetViews>
  <sheetFormatPr defaultRowHeight="15" x14ac:dyDescent="0.25"/>
  <cols>
    <col min="4" max="4" width="12" bestFit="1" customWidth="1"/>
    <col min="6" max="7" width="12" bestFit="1" customWidth="1"/>
    <col min="8" max="13" width="12" customWidth="1"/>
    <col min="15" max="16" width="12" customWidth="1"/>
    <col min="18" max="18" width="12" customWidth="1"/>
    <col min="19" max="23" width="12.42578125" customWidth="1"/>
    <col min="24" max="24" width="12" bestFit="1" customWidth="1"/>
    <col min="25" max="25" width="13.7109375" customWidth="1"/>
  </cols>
  <sheetData>
    <row r="1" spans="1:25" ht="18.75" thickBot="1" x14ac:dyDescent="0.3">
      <c r="A1" s="27" t="s">
        <v>7</v>
      </c>
      <c r="B1" s="52" t="s">
        <v>3</v>
      </c>
      <c r="C1" s="52" t="s">
        <v>0</v>
      </c>
      <c r="D1" s="76" t="s">
        <v>12</v>
      </c>
      <c r="E1" s="53" t="s">
        <v>13</v>
      </c>
      <c r="F1" s="54" t="s">
        <v>14</v>
      </c>
      <c r="G1" s="54" t="s">
        <v>15</v>
      </c>
      <c r="H1" s="31" t="s">
        <v>16</v>
      </c>
      <c r="I1" s="32" t="s">
        <v>17</v>
      </c>
      <c r="J1" s="31" t="s">
        <v>18</v>
      </c>
      <c r="K1" s="32" t="s">
        <v>19</v>
      </c>
      <c r="L1" s="31" t="s">
        <v>20</v>
      </c>
      <c r="M1" s="32" t="s">
        <v>21</v>
      </c>
      <c r="N1" s="55" t="s">
        <v>22</v>
      </c>
      <c r="O1" s="31" t="s">
        <v>23</v>
      </c>
      <c r="P1" s="31" t="s">
        <v>24</v>
      </c>
      <c r="Q1" s="34" t="s">
        <v>25</v>
      </c>
      <c r="R1" s="77" t="s">
        <v>26</v>
      </c>
      <c r="S1" s="77" t="s">
        <v>27</v>
      </c>
      <c r="T1" s="31" t="s">
        <v>34</v>
      </c>
      <c r="U1" s="32" t="s">
        <v>35</v>
      </c>
      <c r="V1" s="31" t="s">
        <v>36</v>
      </c>
      <c r="W1" s="32" t="s">
        <v>37</v>
      </c>
      <c r="X1" s="31" t="s">
        <v>28</v>
      </c>
      <c r="Y1" s="32" t="s">
        <v>29</v>
      </c>
    </row>
    <row r="2" spans="1:25" ht="15.75" thickBot="1" x14ac:dyDescent="0.3">
      <c r="A2" s="56">
        <v>1</v>
      </c>
      <c r="B2" s="57">
        <v>0.64741599999999999</v>
      </c>
      <c r="C2" s="57">
        <f>B2-0.323705358</f>
        <v>0.32371064199999999</v>
      </c>
      <c r="D2" s="6">
        <f xml:space="preserve"> (-0.385386386/2 + SQRT(B2+1 +0.385386386 ^ 2/ 4)) ^ 2</f>
        <v>1.2214840078366109</v>
      </c>
      <c r="E2" s="73">
        <v>3.1910800000000003E-2</v>
      </c>
      <c r="F2" s="68">
        <f>0.01*(1+(C2+8*0.026)/SQRT((C2+8*0.026)^2+0.02))</f>
        <v>1.9664013239139515E-2</v>
      </c>
      <c r="G2" s="36">
        <f>0.02/(1+EXP(-1.019829*(C3/0.026)-3.17123))^(1/7)</f>
        <v>1.9999999896988242E-2</v>
      </c>
      <c r="H2" s="59">
        <f>($E2-F2)^2</f>
        <v>1.4998378596598773E-4</v>
      </c>
      <c r="I2" s="36">
        <f>($E2-G2)^2</f>
        <v>1.4186715909390499E-4</v>
      </c>
      <c r="J2" s="35">
        <f>ABS($E2-F2)</f>
        <v>1.2246786760860488E-2</v>
      </c>
      <c r="K2" s="36">
        <f>ABS($E2-G2)</f>
        <v>1.1910800103011761E-2</v>
      </c>
      <c r="L2" s="37">
        <f>ABS($E2-F2)/$E2*100</f>
        <v>38.378187826254702</v>
      </c>
      <c r="M2" s="60">
        <f>ABS($E2-G2)/$E2*100</f>
        <v>37.325294580555045</v>
      </c>
      <c r="N2" s="38">
        <v>0.94471499999999997</v>
      </c>
      <c r="O2" s="59">
        <f>(0.948394678+$D2)/2-1/2*SQRT(($D2-0.948394678)^2+4*F2^2)</f>
        <v>0.94698602134060161</v>
      </c>
      <c r="P2" s="59">
        <f>(0.948394678+$D2)/2-1/2*SQRT(($D2-0.948394678)^2+4*G2^2)</f>
        <v>0.94693772874828253</v>
      </c>
      <c r="Q2" s="57">
        <v>1.0509767985959999</v>
      </c>
      <c r="R2" s="6">
        <f t="shared" ref="R2:R11" si="0">O2+0.026*LN(1/(0.026*0.385386386^2)*($B2+1-O2-($D2-O2)/SQRT(1+(($D2-O2)/(4*0.026))^2))^2-O2/0.026+1)</f>
        <v>1.0529105856297052</v>
      </c>
      <c r="S2" s="6">
        <f t="shared" ref="S2:S11" si="1">P2+0.026*LN(1/(0.026*0.385386386^2)*($B2+1-P2-($D2-P2)/SQRT(1+(($D2-P2)/(4*0.026))^2))^2-P2/0.026+1)</f>
        <v>1.052869488744623</v>
      </c>
      <c r="T2" s="58">
        <f>ABS(R2-$Q2)</f>
        <v>1.9337870337052809E-3</v>
      </c>
      <c r="U2" s="61">
        <f>ABS(S2-$Q2)</f>
        <v>1.892690148623144E-3</v>
      </c>
      <c r="V2" s="56">
        <f>T2/$Q2*100</f>
        <v>0.18399902227038953</v>
      </c>
      <c r="W2" s="56">
        <f>U2/$Q2*100</f>
        <v>0.180088670953687</v>
      </c>
      <c r="X2" s="6">
        <f>($Q2-R2)^2</f>
        <v>3.7395322917266694E-6</v>
      </c>
      <c r="Y2" s="36">
        <f>($Q2-S2)^2</f>
        <v>3.5822759986950989E-6</v>
      </c>
    </row>
    <row r="3" spans="1:25" ht="15.75" thickBot="1" x14ac:dyDescent="0.3">
      <c r="A3" s="62">
        <v>2</v>
      </c>
      <c r="B3" s="63">
        <v>0.67978700000000003</v>
      </c>
      <c r="C3" s="63">
        <f t="shared" ref="C3:C11" si="2">B3-0.323705358</f>
        <v>0.35608164200000003</v>
      </c>
      <c r="D3" s="7">
        <f t="shared" ref="D3:D11" si="3" xml:space="preserve"> (-0.385386386/2 + SQRT(B3+1 +0.385386386 ^ 2/ 4)) ^ 2</f>
        <v>1.2490719080321824</v>
      </c>
      <c r="E3" s="74">
        <v>3.3355799999999998E-2</v>
      </c>
      <c r="F3" s="69">
        <f t="shared" ref="F3:F11" si="4">0.01*(1+(C3+8*0.026)/SQRT((C3+8*0.026)^2+0.02))</f>
        <v>1.9699800582322097E-2</v>
      </c>
      <c r="G3" s="36">
        <f t="shared" ref="G3:G11" si="5">0.02/(1+EXP(-1.019829*(C4/0.026)-3.17123))^(1/7)</f>
        <v>1.999999997106312E-2</v>
      </c>
      <c r="H3" s="59">
        <f t="shared" ref="H3:I11" si="6">($E3-F3)^2</f>
        <v>1.8648632009561918E-4</v>
      </c>
      <c r="I3" s="36">
        <f t="shared" si="6"/>
        <v>1.7837739441295031E-4</v>
      </c>
      <c r="J3" s="35">
        <f t="shared" ref="J3:K11" si="7">ABS($E3-F3)</f>
        <v>1.3655999417677901E-2</v>
      </c>
      <c r="K3" s="36">
        <f t="shared" si="7"/>
        <v>1.3355800028936878E-2</v>
      </c>
      <c r="L3" s="37">
        <f t="shared" ref="L3:M11" si="8">ABS($E3-F3)/$E3*100</f>
        <v>40.940404420454321</v>
      </c>
      <c r="M3" s="60">
        <f t="shared" si="8"/>
        <v>40.040412848550716</v>
      </c>
      <c r="N3" s="41">
        <v>0.944739</v>
      </c>
      <c r="O3" s="59">
        <f t="shared" ref="O3:O11" si="9">(0.948394678+$D3)/2-1/2*SQRT(($D3-0.948394678)^2+4*F3^2)</f>
        <v>0.9471094779079765</v>
      </c>
      <c r="P3" s="59">
        <f t="shared" ref="P3:P11" si="10">(0.948394678+$D3)/2-1/2*SQRT(($D3-0.948394678)^2+4*G3^2)</f>
        <v>0.94707018226136941</v>
      </c>
      <c r="Q3" s="63">
        <v>1.055058838786</v>
      </c>
      <c r="R3" s="7">
        <f t="shared" si="0"/>
        <v>1.0571121731955551</v>
      </c>
      <c r="S3" s="7">
        <f t="shared" si="1"/>
        <v>1.0570781604863935</v>
      </c>
      <c r="T3" s="58">
        <f t="shared" ref="T3:U11" si="11">ABS(R3-$Q3)</f>
        <v>2.0533344095550188E-3</v>
      </c>
      <c r="U3" s="61">
        <f t="shared" si="11"/>
        <v>2.0193217003934283E-3</v>
      </c>
      <c r="V3" s="56">
        <f t="shared" ref="V3:W11" si="12">T3/$Q3*100</f>
        <v>0.1946179998755028</v>
      </c>
      <c r="W3" s="56">
        <f t="shared" si="12"/>
        <v>0.19139422619471669</v>
      </c>
      <c r="X3" s="7">
        <f t="shared" ref="X3:Y11" si="13">($Q3-R3)^2</f>
        <v>4.2161821974626579E-6</v>
      </c>
      <c r="Y3" s="42">
        <f t="shared" si="13"/>
        <v>4.0776601296798062E-6</v>
      </c>
    </row>
    <row r="4" spans="1:25" ht="15.75" thickBot="1" x14ac:dyDescent="0.3">
      <c r="A4" s="62">
        <v>3</v>
      </c>
      <c r="B4" s="63">
        <v>0.71215799999999996</v>
      </c>
      <c r="C4" s="63">
        <f t="shared" si="2"/>
        <v>0.38845264199999996</v>
      </c>
      <c r="D4" s="7">
        <f t="shared" si="3"/>
        <v>1.2767046902747092</v>
      </c>
      <c r="E4" s="74">
        <v>3.4680999999999997E-2</v>
      </c>
      <c r="F4" s="69">
        <f t="shared" si="4"/>
        <v>1.9730230909477342E-2</v>
      </c>
      <c r="G4" s="36">
        <f t="shared" si="5"/>
        <v>1.9999999991871388E-2</v>
      </c>
      <c r="H4" s="59">
        <f t="shared" si="6"/>
        <v>2.235254963981276E-4</v>
      </c>
      <c r="I4" s="36">
        <f t="shared" si="6"/>
        <v>2.155317612386722E-4</v>
      </c>
      <c r="J4" s="35">
        <f t="shared" si="7"/>
        <v>1.4950769090522655E-2</v>
      </c>
      <c r="K4" s="36">
        <f t="shared" si="7"/>
        <v>1.4681000008128609E-2</v>
      </c>
      <c r="L4" s="37">
        <f t="shared" si="8"/>
        <v>43.109394453800803</v>
      </c>
      <c r="M4" s="60">
        <f t="shared" si="8"/>
        <v>42.33153602297687</v>
      </c>
      <c r="N4" s="41">
        <v>0.94477100000000003</v>
      </c>
      <c r="O4" s="59">
        <f t="shared" si="9"/>
        <v>0.94721321492473276</v>
      </c>
      <c r="P4" s="59">
        <f t="shared" si="10"/>
        <v>0.94718080544601857</v>
      </c>
      <c r="Q4" s="63">
        <v>1.0587904108590001</v>
      </c>
      <c r="R4" s="7">
        <f t="shared" si="0"/>
        <v>1.0609345330445528</v>
      </c>
      <c r="S4" s="7">
        <f t="shared" si="1"/>
        <v>1.0609060935469925</v>
      </c>
      <c r="T4" s="58">
        <f t="shared" si="11"/>
        <v>2.1441221855527104E-3</v>
      </c>
      <c r="U4" s="61">
        <f t="shared" si="11"/>
        <v>2.1156826879924484E-3</v>
      </c>
      <c r="V4" s="56">
        <f t="shared" si="12"/>
        <v>0.20250676277028024</v>
      </c>
      <c r="W4" s="56">
        <f t="shared" si="12"/>
        <v>0.19982072620736979</v>
      </c>
      <c r="X4" s="7">
        <f t="shared" si="13"/>
        <v>4.5972599465793318E-6</v>
      </c>
      <c r="Y4" s="42">
        <f t="shared" si="13"/>
        <v>4.4761132362709518E-6</v>
      </c>
    </row>
    <row r="5" spans="1:25" ht="15.75" thickBot="1" x14ac:dyDescent="0.3">
      <c r="A5" s="62">
        <v>4</v>
      </c>
      <c r="B5" s="63">
        <v>0.744529</v>
      </c>
      <c r="C5" s="63">
        <f t="shared" si="2"/>
        <v>0.420823642</v>
      </c>
      <c r="D5" s="7">
        <f t="shared" si="3"/>
        <v>1.3043811143385466</v>
      </c>
      <c r="E5" s="74">
        <v>3.5906300000000002E-2</v>
      </c>
      <c r="F5" s="69">
        <f t="shared" si="4"/>
        <v>1.9756310046005122E-2</v>
      </c>
      <c r="G5" s="36">
        <f t="shared" si="5"/>
        <v>1.9999999997716605E-2</v>
      </c>
      <c r="H5" s="59">
        <f t="shared" si="6"/>
        <v>2.6082217551413552E-4</v>
      </c>
      <c r="I5" s="36">
        <f t="shared" si="6"/>
        <v>2.5301037976264079E-4</v>
      </c>
      <c r="J5" s="35">
        <f t="shared" si="7"/>
        <v>1.614998995399488E-2</v>
      </c>
      <c r="K5" s="36">
        <f t="shared" si="7"/>
        <v>1.5906300002283397E-2</v>
      </c>
      <c r="L5" s="37">
        <f t="shared" si="8"/>
        <v>44.978151338330264</v>
      </c>
      <c r="M5" s="60">
        <f t="shared" si="8"/>
        <v>44.299468344784607</v>
      </c>
      <c r="N5" s="41">
        <v>0.94480900000000001</v>
      </c>
      <c r="O5" s="59">
        <f t="shared" si="9"/>
        <v>0.94730161109727673</v>
      </c>
      <c r="P5" s="59">
        <f t="shared" si="10"/>
        <v>0.94727456413013333</v>
      </c>
      <c r="Q5" s="63">
        <v>1.062229574654</v>
      </c>
      <c r="R5" s="7">
        <f t="shared" si="0"/>
        <v>1.0644426145788055</v>
      </c>
      <c r="S5" s="7">
        <f t="shared" si="1"/>
        <v>1.0644186113231842</v>
      </c>
      <c r="T5" s="58">
        <f t="shared" si="11"/>
        <v>2.2130399248054822E-3</v>
      </c>
      <c r="U5" s="61">
        <f t="shared" si="11"/>
        <v>2.1890366691841301E-3</v>
      </c>
      <c r="V5" s="56">
        <f t="shared" si="12"/>
        <v>0.2083391366246167</v>
      </c>
      <c r="W5" s="56">
        <f t="shared" si="12"/>
        <v>0.20607943154822864</v>
      </c>
      <c r="X5" s="7">
        <f t="shared" si="13"/>
        <v>4.8975457087830543E-6</v>
      </c>
      <c r="Y5" s="42">
        <f t="shared" si="13"/>
        <v>4.7918815390327504E-6</v>
      </c>
    </row>
    <row r="6" spans="1:25" ht="15.75" thickBot="1" x14ac:dyDescent="0.3">
      <c r="A6" s="62">
        <v>5</v>
      </c>
      <c r="B6" s="63">
        <v>0.77690000000000003</v>
      </c>
      <c r="C6" s="63">
        <f t="shared" si="2"/>
        <v>0.45319464200000004</v>
      </c>
      <c r="D6" s="7">
        <f t="shared" si="3"/>
        <v>1.3320999960857351</v>
      </c>
      <c r="E6" s="74">
        <v>3.7046999999999997E-2</v>
      </c>
      <c r="F6" s="69">
        <f t="shared" si="4"/>
        <v>1.9778820976757434E-2</v>
      </c>
      <c r="G6" s="36">
        <f t="shared" si="5"/>
        <v>1.9999999999358576E-2</v>
      </c>
      <c r="H6" s="59">
        <f t="shared" si="6"/>
        <v>2.9819000677875447E-4</v>
      </c>
      <c r="I6" s="36">
        <f t="shared" si="6"/>
        <v>2.9060020902186857E-4</v>
      </c>
      <c r="J6" s="35">
        <f t="shared" si="7"/>
        <v>1.7268179023242562E-2</v>
      </c>
      <c r="K6" s="36">
        <f t="shared" si="7"/>
        <v>1.7047000000641421E-2</v>
      </c>
      <c r="L6" s="37">
        <f t="shared" si="8"/>
        <v>46.611544857188335</v>
      </c>
      <c r="M6" s="60">
        <f t="shared" si="8"/>
        <v>46.014522095288207</v>
      </c>
      <c r="N6" s="41">
        <v>0.94484999999999997</v>
      </c>
      <c r="O6" s="59">
        <f t="shared" si="9"/>
        <v>0.94737783571865775</v>
      </c>
      <c r="P6" s="59">
        <f t="shared" si="10"/>
        <v>0.94735502827501361</v>
      </c>
      <c r="Q6" s="63">
        <v>1.0654211279520001</v>
      </c>
      <c r="R6" s="7">
        <f t="shared" si="0"/>
        <v>1.0676862564124812</v>
      </c>
      <c r="S6" s="7">
        <f t="shared" si="1"/>
        <v>1.0676658234905159</v>
      </c>
      <c r="T6" s="58">
        <f t="shared" si="11"/>
        <v>2.2651284604811028E-3</v>
      </c>
      <c r="U6" s="61">
        <f t="shared" si="11"/>
        <v>2.2446955385158063E-3</v>
      </c>
      <c r="V6" s="56">
        <f t="shared" si="12"/>
        <v>0.21260404933354698</v>
      </c>
      <c r="W6" s="56">
        <f t="shared" si="12"/>
        <v>0.21068622346833502</v>
      </c>
      <c r="X6" s="7">
        <f t="shared" si="13"/>
        <v>5.1308069424814909E-6</v>
      </c>
      <c r="Y6" s="42">
        <f t="shared" si="13"/>
        <v>5.0386580606327654E-6</v>
      </c>
    </row>
    <row r="7" spans="1:25" ht="15.75" thickBot="1" x14ac:dyDescent="0.3">
      <c r="A7" s="62">
        <v>6</v>
      </c>
      <c r="B7" s="63">
        <v>0.80927099999999996</v>
      </c>
      <c r="C7" s="63">
        <f t="shared" si="2"/>
        <v>0.48556564199999996</v>
      </c>
      <c r="D7" s="7">
        <f t="shared" si="3"/>
        <v>1.3598602039778582</v>
      </c>
      <c r="E7" s="74">
        <v>3.8115000000000003E-2</v>
      </c>
      <c r="F7" s="69">
        <f t="shared" si="4"/>
        <v>1.979837993496885E-2</v>
      </c>
      <c r="G7" s="36">
        <f t="shared" si="5"/>
        <v>1.9999999999819822E-2</v>
      </c>
      <c r="H7" s="59">
        <f t="shared" si="6"/>
        <v>3.3549857060670185E-4</v>
      </c>
      <c r="I7" s="36">
        <f t="shared" si="6"/>
        <v>3.2815322500652798E-4</v>
      </c>
      <c r="J7" s="35">
        <f t="shared" si="7"/>
        <v>1.8316620065031153E-2</v>
      </c>
      <c r="K7" s="36">
        <f t="shared" si="7"/>
        <v>1.8115000000180181E-2</v>
      </c>
      <c r="L7" s="37">
        <f t="shared" si="8"/>
        <v>48.056198517725704</v>
      </c>
      <c r="M7" s="60">
        <f t="shared" si="8"/>
        <v>47.527220254965705</v>
      </c>
      <c r="N7" s="41">
        <v>0.94489400000000001</v>
      </c>
      <c r="O7" s="59">
        <f t="shared" si="9"/>
        <v>0.94744423989336768</v>
      </c>
      <c r="P7" s="59">
        <f t="shared" si="10"/>
        <v>0.94742482908706727</v>
      </c>
      <c r="Q7" s="63">
        <v>1.068400289608</v>
      </c>
      <c r="R7" s="7">
        <f t="shared" si="0"/>
        <v>1.0707044100331653</v>
      </c>
      <c r="S7" s="7">
        <f t="shared" si="1"/>
        <v>1.0706868801372273</v>
      </c>
      <c r="T7" s="58">
        <f t="shared" si="11"/>
        <v>2.3041204251652569E-3</v>
      </c>
      <c r="U7" s="61">
        <f t="shared" si="11"/>
        <v>2.2865905292273059E-3</v>
      </c>
      <c r="V7" s="56">
        <f t="shared" si="12"/>
        <v>0.21566078253410498</v>
      </c>
      <c r="W7" s="56">
        <f t="shared" si="12"/>
        <v>0.21402002147212673</v>
      </c>
      <c r="X7" s="7">
        <f t="shared" si="13"/>
        <v>5.3089709336637247E-6</v>
      </c>
      <c r="Y7" s="42">
        <f t="shared" si="13"/>
        <v>5.2284962483520107E-6</v>
      </c>
    </row>
    <row r="8" spans="1:25" ht="15.75" thickBot="1" x14ac:dyDescent="0.3">
      <c r="A8" s="62">
        <v>7</v>
      </c>
      <c r="B8" s="63">
        <v>0.841642</v>
      </c>
      <c r="C8" s="63">
        <f t="shared" si="2"/>
        <v>0.517936642</v>
      </c>
      <c r="D8" s="7">
        <f t="shared" si="3"/>
        <v>1.3876606558619613</v>
      </c>
      <c r="E8" s="74">
        <v>3.91197E-2</v>
      </c>
      <c r="F8" s="69">
        <f t="shared" si="4"/>
        <v>1.9815476859186245E-2</v>
      </c>
      <c r="G8" s="36">
        <f t="shared" si="5"/>
        <v>1.9999999999949388E-2</v>
      </c>
      <c r="H8" s="59">
        <f t="shared" si="6"/>
        <v>3.7265303107032928E-4</v>
      </c>
      <c r="I8" s="36">
        <f t="shared" si="6"/>
        <v>3.6556292809193538E-4</v>
      </c>
      <c r="J8" s="35">
        <f t="shared" si="7"/>
        <v>1.9304223140813755E-2</v>
      </c>
      <c r="K8" s="36">
        <f t="shared" si="7"/>
        <v>1.9119700000050612E-2</v>
      </c>
      <c r="L8" s="37">
        <f t="shared" si="8"/>
        <v>49.346552097316071</v>
      </c>
      <c r="M8" s="60">
        <f t="shared" si="8"/>
        <v>48.874863559921501</v>
      </c>
      <c r="N8" s="41">
        <v>0.94493799999999994</v>
      </c>
      <c r="O8" s="59">
        <f t="shared" si="9"/>
        <v>0.9475026049767592</v>
      </c>
      <c r="P8" s="59">
        <f t="shared" si="10"/>
        <v>0.94748594791447738</v>
      </c>
      <c r="Q8" s="63">
        <v>1.0711952129710001</v>
      </c>
      <c r="R8" s="7">
        <f t="shared" si="0"/>
        <v>1.0735280277946635</v>
      </c>
      <c r="S8" s="7">
        <f t="shared" si="1"/>
        <v>1.0735128808218977</v>
      </c>
      <c r="T8" s="58">
        <f t="shared" si="11"/>
        <v>2.3328148236634316E-3</v>
      </c>
      <c r="U8" s="61">
        <f t="shared" si="11"/>
        <v>2.3176678508975979E-3</v>
      </c>
      <c r="V8" s="56">
        <f t="shared" si="12"/>
        <v>0.21777681559958453</v>
      </c>
      <c r="W8" s="56">
        <f t="shared" si="12"/>
        <v>0.21636279016496529</v>
      </c>
      <c r="X8" s="7">
        <f t="shared" si="13"/>
        <v>5.4420250015038475E-6</v>
      </c>
      <c r="Y8" s="42">
        <f t="shared" si="13"/>
        <v>5.3715842670842901E-6</v>
      </c>
    </row>
    <row r="9" spans="1:25" ht="15.75" thickBot="1" x14ac:dyDescent="0.3">
      <c r="A9" s="62">
        <v>8</v>
      </c>
      <c r="B9" s="63">
        <v>0.87401300000000004</v>
      </c>
      <c r="C9" s="63">
        <f t="shared" si="2"/>
        <v>0.55030764200000004</v>
      </c>
      <c r="D9" s="7">
        <f t="shared" si="3"/>
        <v>1.4155003160046498</v>
      </c>
      <c r="E9" s="74">
        <v>4.0068699999999999E-2</v>
      </c>
      <c r="F9" s="69">
        <f t="shared" si="4"/>
        <v>1.983050495366933E-2</v>
      </c>
      <c r="G9" s="36">
        <f t="shared" si="5"/>
        <v>1.9999999999985779E-2</v>
      </c>
      <c r="H9" s="59">
        <f t="shared" si="6"/>
        <v>4.0958453873332325E-4</v>
      </c>
      <c r="I9" s="36">
        <f t="shared" si="6"/>
        <v>4.0275271969057074E-4</v>
      </c>
      <c r="J9" s="35">
        <f t="shared" si="7"/>
        <v>2.0238195046330669E-2</v>
      </c>
      <c r="K9" s="36">
        <f t="shared" si="7"/>
        <v>2.006870000001422E-2</v>
      </c>
      <c r="L9" s="37">
        <f t="shared" si="8"/>
        <v>50.508738856840054</v>
      </c>
      <c r="M9" s="60">
        <f t="shared" si="8"/>
        <v>50.085727762603284</v>
      </c>
      <c r="N9" s="41">
        <v>0.94498199999999999</v>
      </c>
      <c r="O9" s="59">
        <f t="shared" si="9"/>
        <v>0.94755430556825138</v>
      </c>
      <c r="P9" s="59">
        <f t="shared" si="10"/>
        <v>0.94753990483873451</v>
      </c>
      <c r="Q9" s="63">
        <v>1.0738287395170001</v>
      </c>
      <c r="R9" s="7">
        <f t="shared" si="0"/>
        <v>1.0761820763734291</v>
      </c>
      <c r="S9" s="7">
        <f t="shared" si="1"/>
        <v>1.0761689026055128</v>
      </c>
      <c r="T9" s="58">
        <f t="shared" si="11"/>
        <v>2.3533368564290225E-3</v>
      </c>
      <c r="U9" s="61">
        <f t="shared" si="11"/>
        <v>2.3401630885127034E-3</v>
      </c>
      <c r="V9" s="56">
        <f t="shared" si="12"/>
        <v>0.21915383429647592</v>
      </c>
      <c r="W9" s="56">
        <f t="shared" si="12"/>
        <v>0.21792703085645582</v>
      </c>
      <c r="X9" s="7">
        <f t="shared" si="13"/>
        <v>5.5381943598272337E-6</v>
      </c>
      <c r="Y9" s="42">
        <f t="shared" si="13"/>
        <v>5.4763632808373145E-6</v>
      </c>
    </row>
    <row r="10" spans="1:25" ht="15.75" thickBot="1" x14ac:dyDescent="0.3">
      <c r="A10" s="62">
        <v>9</v>
      </c>
      <c r="B10" s="63">
        <v>0.90638399999999997</v>
      </c>
      <c r="C10" s="63">
        <f t="shared" si="2"/>
        <v>0.58267864199999997</v>
      </c>
      <c r="D10" s="7">
        <f t="shared" si="3"/>
        <v>1.4433781923513456</v>
      </c>
      <c r="E10" s="74">
        <v>4.0968400000000002E-2</v>
      </c>
      <c r="F10" s="69">
        <f t="shared" si="4"/>
        <v>1.9843782550127483E-2</v>
      </c>
      <c r="G10" s="36">
        <f t="shared" si="5"/>
        <v>1.9999999999996007E-2</v>
      </c>
      <c r="H10" s="59">
        <f t="shared" si="6"/>
        <v>4.4624946240345853E-4</v>
      </c>
      <c r="I10" s="36">
        <f t="shared" si="6"/>
        <v>4.3967379856016755E-4</v>
      </c>
      <c r="J10" s="35">
        <f t="shared" si="7"/>
        <v>2.1124617449872519E-2</v>
      </c>
      <c r="K10" s="36">
        <f t="shared" si="7"/>
        <v>2.0968400000003995E-2</v>
      </c>
      <c r="L10" s="37">
        <f t="shared" si="8"/>
        <v>51.563198586892625</v>
      </c>
      <c r="M10" s="60">
        <f t="shared" si="8"/>
        <v>51.181886527186791</v>
      </c>
      <c r="N10" s="41">
        <v>0.94502699999999995</v>
      </c>
      <c r="O10" s="59">
        <f t="shared" si="9"/>
        <v>0.94760041950866247</v>
      </c>
      <c r="P10" s="59">
        <f t="shared" si="10"/>
        <v>0.9475878853009263</v>
      </c>
      <c r="Q10" s="63">
        <v>1.0763196478170001</v>
      </c>
      <c r="R10" s="7">
        <f t="shared" si="0"/>
        <v>1.0786869672549457</v>
      </c>
      <c r="S10" s="7">
        <f t="shared" si="1"/>
        <v>1.0786754406882526</v>
      </c>
      <c r="T10" s="58">
        <f t="shared" si="11"/>
        <v>2.3673194379456586E-3</v>
      </c>
      <c r="U10" s="61">
        <f t="shared" si="11"/>
        <v>2.3557928712525378E-3</v>
      </c>
      <c r="V10" s="56">
        <f t="shared" si="12"/>
        <v>0.21994576079207273</v>
      </c>
      <c r="W10" s="56">
        <f t="shared" si="12"/>
        <v>0.21887483667427007</v>
      </c>
      <c r="X10" s="7">
        <f t="shared" si="13"/>
        <v>5.6042013212753489E-6</v>
      </c>
      <c r="Y10" s="42">
        <f t="shared" si="13"/>
        <v>5.549760052244276E-6</v>
      </c>
    </row>
    <row r="11" spans="1:25" ht="15.75" thickBot="1" x14ac:dyDescent="0.3">
      <c r="A11" s="64">
        <v>10</v>
      </c>
      <c r="B11" s="65">
        <v>0.93875500000000001</v>
      </c>
      <c r="C11" s="65">
        <f t="shared" si="2"/>
        <v>0.61504964200000001</v>
      </c>
      <c r="D11" s="8">
        <f t="shared" si="3"/>
        <v>1.4712933339901564</v>
      </c>
      <c r="E11" s="75">
        <v>4.1823800000000001E-2</v>
      </c>
      <c r="F11" s="70">
        <f t="shared" si="4"/>
        <v>1.9855569460330728E-2</v>
      </c>
      <c r="G11" s="36">
        <f t="shared" si="5"/>
        <v>1.9882927297367074E-2</v>
      </c>
      <c r="H11" s="59">
        <f t="shared" si="6"/>
        <v>4.8260315304405769E-4</v>
      </c>
      <c r="I11" s="36">
        <f t="shared" si="6"/>
        <v>4.8140189495314274E-4</v>
      </c>
      <c r="J11" s="35">
        <f t="shared" si="7"/>
        <v>2.1968230539669273E-2</v>
      </c>
      <c r="K11" s="36">
        <f t="shared" si="7"/>
        <v>2.1940872702632928E-2</v>
      </c>
      <c r="L11" s="37">
        <f t="shared" si="8"/>
        <v>52.525668494180998</v>
      </c>
      <c r="M11" s="60">
        <f t="shared" si="8"/>
        <v>52.460256367505885</v>
      </c>
      <c r="N11" s="45">
        <v>0.94507099999999999</v>
      </c>
      <c r="O11" s="71">
        <f t="shared" si="9"/>
        <v>0.94764180396833697</v>
      </c>
      <c r="P11" s="72">
        <f t="shared" si="10"/>
        <v>0.94763973084497621</v>
      </c>
      <c r="Q11" s="65">
        <v>1.078683560013</v>
      </c>
      <c r="R11" s="8">
        <f t="shared" si="0"/>
        <v>1.0810595913587802</v>
      </c>
      <c r="S11" s="8">
        <f t="shared" si="1"/>
        <v>1.0810576760395407</v>
      </c>
      <c r="T11" s="12">
        <f t="shared" si="11"/>
        <v>2.3760313457801274E-3</v>
      </c>
      <c r="U11" s="66">
        <f t="shared" si="11"/>
        <v>2.3741160265406958E-3</v>
      </c>
      <c r="V11" s="56">
        <f t="shared" si="12"/>
        <v>0.22027139690081973</v>
      </c>
      <c r="W11" s="56">
        <f t="shared" si="12"/>
        <v>0.22009383609332875</v>
      </c>
      <c r="X11" s="46">
        <f t="shared" si="13"/>
        <v>5.6455249561297238E-6</v>
      </c>
      <c r="Y11" s="47">
        <f t="shared" si="13"/>
        <v>5.6364269074773812E-6</v>
      </c>
    </row>
    <row r="12" spans="1:25" ht="15.75" thickBot="1" x14ac:dyDescent="0.3">
      <c r="H12" s="79">
        <f>(AVERAGE(H2:H11))</f>
        <v>3.1655965406104952E-4</v>
      </c>
      <c r="I12" s="80">
        <f>(AVERAGE(I2:I11))</f>
        <v>3.0969314698323813E-4</v>
      </c>
      <c r="J12" s="79">
        <f>(AVERAGE(J2:J11))</f>
        <v>1.7522361048801588E-2</v>
      </c>
      <c r="K12" s="80">
        <f>(AVERAGE(K2:K11))</f>
        <v>1.7311357284588401E-2</v>
      </c>
      <c r="L12" s="81">
        <f>AVERAGE(L2:L11)</f>
        <v>46.601803944898386</v>
      </c>
      <c r="M12" s="82">
        <f>AVERAGE(M2:M11)</f>
        <v>46.014118836433866</v>
      </c>
      <c r="T12" s="87">
        <f t="shared" ref="T12:Y12" si="14">AVERAGE(T2:T11)</f>
        <v>2.2343034903083091E-3</v>
      </c>
      <c r="U12" s="86">
        <f t="shared" si="14"/>
        <v>2.2135757111139799E-3</v>
      </c>
      <c r="V12" s="87">
        <f t="shared" si="14"/>
        <v>0.2094875560997394</v>
      </c>
      <c r="W12" s="86">
        <f t="shared" si="14"/>
        <v>0.20753477936334835</v>
      </c>
      <c r="X12" s="85">
        <f t="shared" si="14"/>
        <v>5.0120243659433082E-6</v>
      </c>
      <c r="Y12" s="80">
        <f t="shared" si="14"/>
        <v>4.9229219720306647E-6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Fitting</vt:lpstr>
      <vt:lpstr>Errors (w.i.)</vt:lpstr>
      <vt:lpstr>Errors (s.i.)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Vladica Stojanović</dc:creator>
  <cp:lastModifiedBy>Vladica Stojanović</cp:lastModifiedBy>
  <dcterms:created xsi:type="dcterms:W3CDTF">2015-08-15T05:15:41Z</dcterms:created>
  <dcterms:modified xsi:type="dcterms:W3CDTF">2016-07-11T12:05:04Z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